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940"/>
  </bookViews>
  <sheets>
    <sheet name="城镇新增就业人数" sheetId="1" r:id="rId1"/>
    <sheet name="社保参保登记情况表" sheetId="14" r:id="rId2"/>
    <sheet name="社保领取待遇情况表" sheetId="15" r:id="rId3"/>
    <sheet name="社保基金" sheetId="4" r:id="rId4"/>
    <sheet name="省市级绩效目标一" sheetId="7" r:id="rId5"/>
    <sheet name="省市绩效目标二" sheetId="5" r:id="rId6"/>
    <sheet name="省市绩效目标三" sheetId="11" r:id="rId7"/>
    <sheet name="三、1、日常工作指标" sheetId="9" r:id="rId8"/>
    <sheet name="四、常用数据" sheetId="10" r:id="rId9"/>
  </sheets>
  <definedNames>
    <definedName name="_xlnm.Print_Area" localSheetId="1">社保参保登记情况表!$A$3:$M$21</definedName>
    <definedName name="_xlnm.Print_Area" localSheetId="7">三、1、日常工作指标!$A$2:$F$147</definedName>
    <definedName name="_xlnm.Print_Titles" localSheetId="7">三、1、日常工作指标!$3:$4</definedName>
    <definedName name="_xlnm.Print_Area" localSheetId="5">省市绩效目标二!$A$2:$G$16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C131" authorId="0">
      <text>
        <r>
          <rPr>
            <b/>
            <sz val="9"/>
            <rFont val="宋体"/>
            <charset val="134"/>
          </rPr>
          <t>Lenovo:接听量</t>
        </r>
      </text>
    </comment>
    <comment ref="C13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（季度人工接通率+自动语音服务100%）/2
</t>
        </r>
      </text>
    </comment>
    <comment ref="C138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微信端人工服务量</t>
        </r>
      </text>
    </comment>
    <comment ref="C139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机器人服务量</t>
        </r>
      </text>
    </comment>
  </commentList>
</comments>
</file>

<file path=xl/sharedStrings.xml><?xml version="1.0" encoding="utf-8"?>
<sst xmlns="http://schemas.openxmlformats.org/spreadsheetml/2006/main" count="574" uniqueCount="233">
  <si>
    <t>武汉市人力资源和社会保障事业发展统计季报（四季度）</t>
  </si>
  <si>
    <t>一、国家法定重点指标</t>
  </si>
  <si>
    <t>（一）城镇新增就业人数工作完成情况</t>
  </si>
  <si>
    <t xml:space="preserve">填报单位： 市劳动就业管理局               </t>
  </si>
  <si>
    <t xml:space="preserve">  联系人：朱传伟           电话：13037168096</t>
  </si>
  <si>
    <t>城镇新增就业人数</t>
  </si>
  <si>
    <t>城镇新就业人数</t>
  </si>
  <si>
    <t xml:space="preserve">  城镇自然减员人数</t>
  </si>
  <si>
    <t>当期</t>
  </si>
  <si>
    <t>累计</t>
  </si>
  <si>
    <t>江岸区</t>
  </si>
  <si>
    <t>江汉区</t>
  </si>
  <si>
    <t>硚口区</t>
  </si>
  <si>
    <t>汉阳区</t>
  </si>
  <si>
    <t>武昌区</t>
  </si>
  <si>
    <t>青山区（化工区）</t>
  </si>
  <si>
    <t>洪山区</t>
  </si>
  <si>
    <t>经济开发区（汉南区）</t>
  </si>
  <si>
    <t>东湖新技术开发区</t>
  </si>
  <si>
    <t>东湖生态风景区</t>
  </si>
  <si>
    <t>蔡甸区</t>
  </si>
  <si>
    <t>江夏区</t>
  </si>
  <si>
    <t>东西湖区</t>
  </si>
  <si>
    <t>黄陂区</t>
  </si>
  <si>
    <t>新洲区</t>
  </si>
  <si>
    <t>市辖区</t>
  </si>
  <si>
    <t>合计</t>
  </si>
  <si>
    <t>备注说明：城镇新增就业人数=城镇新就业人数—城镇自然减员人数</t>
  </si>
  <si>
    <t>计量单位：人</t>
  </si>
  <si>
    <t>（二）社保参保登记情况表</t>
  </si>
  <si>
    <r>
      <rPr>
        <sz val="11"/>
        <color theme="1"/>
        <rFont val="宋体"/>
        <charset val="134"/>
        <scheme val="minor"/>
      </rPr>
      <t xml:space="preserve">                             </t>
    </r>
    <r>
      <rPr>
        <sz val="18"/>
        <color theme="1"/>
        <rFont val="宋体"/>
        <charset val="134"/>
        <scheme val="minor"/>
      </rPr>
      <t xml:space="preserve">             参保登记人数 </t>
    </r>
    <r>
      <rPr>
        <sz val="11"/>
        <color theme="1"/>
        <rFont val="宋体"/>
        <charset val="134"/>
        <scheme val="minor"/>
      </rPr>
      <t xml:space="preserve">                                          计量单位：人、人次</t>
    </r>
  </si>
  <si>
    <t>当期新增</t>
  </si>
  <si>
    <t>去年同期</t>
  </si>
  <si>
    <t>全市</t>
  </si>
  <si>
    <t>中心城区</t>
  </si>
  <si>
    <t>新城区</t>
  </si>
  <si>
    <t>同比增减</t>
  </si>
  <si>
    <t>1、企业职工养老保险</t>
  </si>
  <si>
    <t>2、机关事业单位养老保险</t>
  </si>
  <si>
    <t>3、城乡居民养老保险</t>
  </si>
  <si>
    <t>4、失业保险</t>
  </si>
  <si>
    <t>5、工伤保险</t>
  </si>
  <si>
    <t>备注说明：1、职工养老保险当年月人均基本养老金：3103元 月人均缴费工资：5272元。</t>
  </si>
  <si>
    <t xml:space="preserve">         2、机关事业单位养老保险当年月人平养老金：6213.93元。</t>
  </si>
  <si>
    <t xml:space="preserve">         3、城乡居民养老保险当年月人平养老金：402 元 最低缴费标准：300元。</t>
  </si>
  <si>
    <t xml:space="preserve">         4、失业保险金当前水平：中心城区1575元，新城区1350元； 月人平缴费工资：5890.33元。</t>
  </si>
  <si>
    <t xml:space="preserve">         5、当期养老保险缴费费率：24%（其中单位16%，个人8%），失业保险缴费费率1%（单位0.7%，个人0.3%），工伤保险缴费费率0.75%（个人不缴）。</t>
  </si>
  <si>
    <t xml:space="preserve">         6、第1、2、3项指标填报单位：市社会保险中心      联系人：郑文彬     电话：15527094626</t>
  </si>
  <si>
    <t xml:space="preserve">         7、第4项指标填报单位：     市失业办            联系人：李芳       电话：82790775</t>
  </si>
  <si>
    <t xml:space="preserve">         8、第5项指标填报单位：     市工伤中心          联系人：范良铸     电话：15002759428</t>
  </si>
  <si>
    <t>（三）社保领取待遇情况表</t>
  </si>
  <si>
    <r>
      <rPr>
        <sz val="11"/>
        <color theme="1"/>
        <rFont val="宋体"/>
        <charset val="134"/>
        <scheme val="minor"/>
      </rPr>
      <t xml:space="preserve">               </t>
    </r>
    <r>
      <rPr>
        <sz val="18"/>
        <color theme="1"/>
        <rFont val="宋体"/>
        <charset val="134"/>
        <scheme val="minor"/>
      </rPr>
      <t xml:space="preserve">                       享受待遇人次数  </t>
    </r>
    <r>
      <rPr>
        <sz val="11"/>
        <color theme="1"/>
        <rFont val="宋体"/>
        <charset val="134"/>
        <scheme val="minor"/>
      </rPr>
      <t xml:space="preserve">                              计量单位：人、人次</t>
    </r>
  </si>
  <si>
    <t>当年新增累计</t>
  </si>
  <si>
    <t xml:space="preserve">         5、当期养老保险缴费费率：24%（其中单位16%，个人8%），失业保险缴费费率1%（单位0.7%，个人0.3%），工伤保险缴费费率0.75%（个人不缴）</t>
  </si>
  <si>
    <t xml:space="preserve">         7、第4项指标填报单位：      市失业办           联系人：李芳       电话：82790775</t>
  </si>
  <si>
    <t xml:space="preserve">         8、第5项指标填报单位：      市工伤中心         联系人：范良铸     电话：15002759428</t>
  </si>
  <si>
    <t>（四）社保基金总体情况</t>
  </si>
  <si>
    <t>计量单位：亿元</t>
  </si>
  <si>
    <t>基金收入</t>
  </si>
  <si>
    <t>基金支出</t>
  </si>
  <si>
    <t>基金结余</t>
  </si>
  <si>
    <t>滚存结余</t>
  </si>
  <si>
    <t>备注：第1，2,3项指标填报单位：      市社会保险中心      联系人：郑文彬  电话：15527094626</t>
  </si>
  <si>
    <t xml:space="preserve">      第4项指标填报单位：          市失业办            联系人：李芳     电话：82790775</t>
  </si>
  <si>
    <t xml:space="preserve">      第5项指标填报单位：          市工伤中心          联系人：范良铸     电话：15002759428</t>
  </si>
  <si>
    <t>二、省市绩效目标</t>
  </si>
  <si>
    <t>（一）就业创业工作指标进展情况</t>
  </si>
  <si>
    <t>项      目</t>
  </si>
  <si>
    <t>单  位</t>
  </si>
  <si>
    <t>年度目标</t>
  </si>
  <si>
    <t>2021年变化情况</t>
  </si>
  <si>
    <t>与去年同期比较</t>
  </si>
  <si>
    <t>期末实有</t>
  </si>
  <si>
    <t>增减%</t>
  </si>
  <si>
    <t>1、城镇登记失业率</t>
  </si>
  <si>
    <t>%</t>
  </si>
  <si>
    <t>5.5以内</t>
  </si>
  <si>
    <t>—</t>
  </si>
  <si>
    <t>2、帮扶就业困难人员就业人数</t>
  </si>
  <si>
    <t>人</t>
  </si>
  <si>
    <t>3、扶持创业人数</t>
  </si>
  <si>
    <t xml:space="preserve">    其中：个体经营</t>
  </si>
  <si>
    <t xml:space="preserve">          创办企业</t>
  </si>
  <si>
    <t>4、创业带动就业人数</t>
  </si>
  <si>
    <t xml:space="preserve">    其中：个体经济吸纳</t>
  </si>
  <si>
    <t xml:space="preserve">          企业实体吸纳</t>
  </si>
  <si>
    <t>5、新增返乡创业人数</t>
  </si>
  <si>
    <t>万人</t>
  </si>
  <si>
    <t>6、城镇失业人员再就业人数</t>
  </si>
  <si>
    <t>7、大学生实习实训人数</t>
  </si>
  <si>
    <t>8、新增高校毕业生就业创业人数</t>
  </si>
  <si>
    <t>9、新增大学生就业见习基地</t>
  </si>
  <si>
    <t>个</t>
  </si>
  <si>
    <t>10、新增实习实训基地</t>
  </si>
  <si>
    <t>备注：第1-6项指标填报单位：     市劳动就业管理局    联系人：赵盼        电话：85797255</t>
  </si>
  <si>
    <t xml:space="preserve">      第7、9、10项指标填报单位：市人才中心          联系人：吴琳       电话：13986087975</t>
  </si>
  <si>
    <t xml:space="preserve">      第8项指标填报单位：       就失处         联系人：危元            电话：83919058</t>
  </si>
  <si>
    <t xml:space="preserve"> </t>
  </si>
  <si>
    <t>（二）社会保险工作工作指标进展情况</t>
  </si>
  <si>
    <t>1、社保新增扩面人数</t>
  </si>
  <si>
    <t>人次</t>
  </si>
  <si>
    <t>2、城镇职工基本养老保险参保人数</t>
  </si>
  <si>
    <t xml:space="preserve">   其中：执行企业制度职工人数（不含离退休）</t>
  </si>
  <si>
    <t>3、工伤保险参保人数</t>
  </si>
  <si>
    <t>6.89</t>
  </si>
  <si>
    <t>4、失业保险参保人数</t>
  </si>
  <si>
    <t>8.08</t>
  </si>
  <si>
    <t>5、社保卡持卡人数</t>
  </si>
  <si>
    <t>备注：第1-2项指标填报单位：  市社会保险中心         联系人：郑文彬        电话：15527094626</t>
  </si>
  <si>
    <t xml:space="preserve">      第3项指标填报单位：    市工伤中心            联系人：范良铸        电话：15002759428</t>
  </si>
  <si>
    <t xml:space="preserve">      第4项指标填报单位：    市失业办              联系人：李芳          电话：82790775</t>
  </si>
  <si>
    <t xml:space="preserve">      第5项指标填报单位：    市人社信息中心        联系人：龚宜海        电话：13007145390</t>
  </si>
  <si>
    <t xml:space="preserve">  </t>
  </si>
  <si>
    <t>（三）人才劳动关系工作指标进展情况</t>
  </si>
  <si>
    <t>增减</t>
  </si>
  <si>
    <t>1、开展补贴性职业技能培训人数</t>
  </si>
  <si>
    <t>2、新建技能大师工作室数量</t>
  </si>
  <si>
    <t>家</t>
  </si>
  <si>
    <t>3、选拔培养“武汉工匠”人数</t>
  </si>
  <si>
    <t>去年未评选</t>
  </si>
  <si>
    <t>4、选拔培养武汉市技能大师人数</t>
  </si>
  <si>
    <t>5、劳动人事争议仲裁结案率</t>
  </si>
  <si>
    <t>90以上</t>
  </si>
  <si>
    <t>6、劳动人事争议调解成功率</t>
  </si>
  <si>
    <t>60以上</t>
  </si>
  <si>
    <t>7、劳动保障监察举报投诉案件结案率</t>
  </si>
  <si>
    <t>99以上</t>
  </si>
  <si>
    <t xml:space="preserve">备注：第1-4项指标       填报单位：职建处                 联系人：刘燕羽        电话：13986126966 </t>
  </si>
  <si>
    <t xml:space="preserve">      第5，6项指标      填报单位：  仲裁处               联系人：贾保旭        电话：18672363552</t>
  </si>
  <si>
    <t xml:space="preserve">      第7项指标         填报单位： 市监察支队            联系人：杨兰芳        电话：18672773326</t>
  </si>
  <si>
    <t>（二）日常工作指标</t>
  </si>
  <si>
    <t>指标名称</t>
  </si>
  <si>
    <t>计量单位</t>
  </si>
  <si>
    <t>1、信访总量</t>
  </si>
  <si>
    <t>件、次</t>
  </si>
  <si>
    <t>2、信访事项按期办结率</t>
  </si>
  <si>
    <t>％</t>
  </si>
  <si>
    <t>3、博士后科研工作站</t>
  </si>
  <si>
    <t>4、博士后创新实践基地</t>
  </si>
  <si>
    <t>5、农村劳动力新外出就业人数</t>
  </si>
  <si>
    <t xml:space="preserve">  其中1：人力资源和社会保障部门组织人数</t>
  </si>
  <si>
    <t xml:space="preserve">  其中2：经济开发区（汉南区）</t>
  </si>
  <si>
    <t xml:space="preserve">         蔡甸区</t>
  </si>
  <si>
    <t xml:space="preserve">         江夏区</t>
  </si>
  <si>
    <t xml:space="preserve">         东西湖区</t>
  </si>
  <si>
    <t xml:space="preserve">         黄陂区</t>
  </si>
  <si>
    <t xml:space="preserve">         新洲区</t>
  </si>
  <si>
    <t>6、创业担保贷款当年放贷笔数</t>
  </si>
  <si>
    <t>笔</t>
  </si>
  <si>
    <t xml:space="preserve"> 其中：江岸区</t>
  </si>
  <si>
    <t xml:space="preserve">       江汉区</t>
  </si>
  <si>
    <t xml:space="preserve">       硚口区</t>
  </si>
  <si>
    <t xml:space="preserve">       汉阳区</t>
  </si>
  <si>
    <t xml:space="preserve">       武昌区</t>
  </si>
  <si>
    <t xml:space="preserve">       青山区（化工区）</t>
  </si>
  <si>
    <t xml:space="preserve">       洪山区</t>
  </si>
  <si>
    <t xml:space="preserve">       经济开发区（汉南区）</t>
  </si>
  <si>
    <t xml:space="preserve">       东湖新技术开发区</t>
  </si>
  <si>
    <t xml:space="preserve">       东湖生态风景区</t>
  </si>
  <si>
    <t>/</t>
  </si>
  <si>
    <t xml:space="preserve">       蔡甸区</t>
  </si>
  <si>
    <t xml:space="preserve">       江夏区</t>
  </si>
  <si>
    <t xml:space="preserve">       东西湖区</t>
  </si>
  <si>
    <t xml:space="preserve">       黄陂区</t>
  </si>
  <si>
    <t xml:space="preserve">       新洲区</t>
  </si>
  <si>
    <t xml:space="preserve">      人才中心</t>
  </si>
  <si>
    <t>7、公共就业服务机构提供就业岗位</t>
  </si>
  <si>
    <t>其中： 江岸区</t>
  </si>
  <si>
    <t xml:space="preserve">       市本级</t>
  </si>
  <si>
    <t>8、公共就业服务机构求职登记</t>
  </si>
  <si>
    <t xml:space="preserve">    其中：失业人员</t>
  </si>
  <si>
    <t xml:space="preserve">       江岸区</t>
  </si>
  <si>
    <t>9、公共就业服务机构推荐介绍就业</t>
  </si>
  <si>
    <t xml:space="preserve">    其中：女性</t>
  </si>
  <si>
    <t xml:space="preserve">          失业人员</t>
  </si>
  <si>
    <t>10、 农村劳动力转移培训人数</t>
  </si>
  <si>
    <t>11、各类补贴性培训人数</t>
  </si>
  <si>
    <t xml:space="preserve">  其中：就业技能培训补贴人数（包括岗前培训补贴人数）</t>
  </si>
  <si>
    <t>创业培训补贴人数（含创业意识培训补贴人数）</t>
  </si>
  <si>
    <t xml:space="preserve"> 企业职工在岗补贴性培训人数</t>
  </si>
  <si>
    <t>12、处理突发事件</t>
  </si>
  <si>
    <t>件</t>
  </si>
  <si>
    <t xml:space="preserve">           其中：制造业</t>
  </si>
  <si>
    <t xml:space="preserve">                 建筑业</t>
  </si>
  <si>
    <t xml:space="preserve">                 批发和零售业</t>
  </si>
  <si>
    <t xml:space="preserve">                 住宿和餐饮业</t>
  </si>
  <si>
    <t xml:space="preserve">                 居民服务业</t>
  </si>
  <si>
    <t xml:space="preserve">                 其他</t>
  </si>
  <si>
    <t>13、督促支付农民工工资</t>
  </si>
  <si>
    <t>万元</t>
  </si>
  <si>
    <t>14、帮助农民工成功清欠人数</t>
  </si>
  <si>
    <t>15、12333来电总量</t>
  </si>
  <si>
    <t xml:space="preserve">           其中：自动语音量</t>
  </si>
  <si>
    <t xml:space="preserve">                人工服务量</t>
  </si>
  <si>
    <t xml:space="preserve">                放弃量</t>
  </si>
  <si>
    <t>16、12333综合接通率</t>
  </si>
  <si>
    <t>17、12333接受举报投诉</t>
  </si>
  <si>
    <t xml:space="preserve">           其中：投诉转办件</t>
  </si>
  <si>
    <t xml:space="preserve">                 投诉自办件</t>
  </si>
  <si>
    <t>18、局门户网站互动留言回复</t>
  </si>
  <si>
    <t>19、微信端人工服务量</t>
  </si>
  <si>
    <t xml:space="preserve">    微信端机器人服务量</t>
  </si>
  <si>
    <t xml:space="preserve">备注：第1,2项指标填报单位：       信访处       联系人：马海英     电话：15623180998 </t>
  </si>
  <si>
    <t xml:space="preserve">      第3,4项指标填报单位：       专技处   联系人：吴帆　 电话：83919131</t>
  </si>
  <si>
    <t xml:space="preserve">      第5,6,7，8，9，10项指标填报单位：市劳动就业管理局   联系人：赵盼    电话：85797255</t>
  </si>
  <si>
    <t xml:space="preserve">      第11项指标填报单位：         职建处    联系人：刘燕羽    电话：13986126966 </t>
  </si>
  <si>
    <t xml:space="preserve">市劳动就业管理局   联系人：朱传伟    电话：13037168096 </t>
  </si>
  <si>
    <t xml:space="preserve">      第12,13,14项指标填报单位：  市监察支队   联系人：杨兰芳    电话：18672773326</t>
  </si>
  <si>
    <t xml:space="preserve"> 第15,16,17，18,19项指标填报单位：  投诉咨询服务中心    联系人：张婧    电话:13995672500</t>
  </si>
  <si>
    <t>四、人社工作常用数据资料</t>
  </si>
  <si>
    <t>2018年</t>
  </si>
  <si>
    <t>2019年</t>
  </si>
  <si>
    <t>2020年</t>
  </si>
  <si>
    <t>2021年</t>
  </si>
  <si>
    <t>1、上年度常住人口</t>
  </si>
  <si>
    <t>2、上年度从业人员数</t>
  </si>
  <si>
    <t>－</t>
  </si>
  <si>
    <t>3、最低工资标准</t>
  </si>
  <si>
    <t>元</t>
  </si>
  <si>
    <t>1750（18元/小时）</t>
  </si>
  <si>
    <t>预计将于年中调整</t>
  </si>
  <si>
    <t>1500（16元/小时）</t>
  </si>
  <si>
    <t>4、上年度岗平工资</t>
  </si>
  <si>
    <t>5、上年度就业人员平均工资</t>
  </si>
  <si>
    <t>6、上年度基层公共服务平台数量</t>
  </si>
  <si>
    <t>7、上年度人力资源服务机构数量</t>
  </si>
  <si>
    <t>8、技工院校数量</t>
  </si>
  <si>
    <t>9、技工院校在校生人数</t>
  </si>
  <si>
    <t>10、 职工养老保险基金上解数</t>
  </si>
  <si>
    <t>亿元</t>
  </si>
  <si>
    <t>其中：中心城区</t>
  </si>
  <si>
    <t xml:space="preserve">    新城区</t>
  </si>
  <si>
    <t>11、 失业保险基金上解数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</si>
</sst>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0.00_);[Red]\(0.00\)"/>
  </numFmts>
  <fonts count="5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仿宋"/>
      <charset val="134"/>
    </font>
    <font>
      <sz val="9"/>
      <color indexed="8"/>
      <name val="宋体"/>
      <charset val="134"/>
    </font>
    <font>
      <sz val="12"/>
      <name val="黑体"/>
      <charset val="134"/>
    </font>
    <font>
      <sz val="9"/>
      <color theme="1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SimSun"/>
      <charset val="134"/>
    </font>
    <font>
      <sz val="10"/>
      <color theme="1"/>
      <name val="SimSun"/>
      <charset val="134"/>
    </font>
    <font>
      <sz val="10"/>
      <name val="SimSun"/>
      <charset val="134"/>
    </font>
    <font>
      <sz val="10"/>
      <color indexed="8"/>
      <name val="仿宋_GB2312"/>
      <charset val="134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仿宋_GB2312"/>
      <charset val="134"/>
    </font>
    <font>
      <sz val="9"/>
      <name val="宋体"/>
      <charset val="134"/>
    </font>
    <font>
      <sz val="12"/>
      <color rgb="FF000000"/>
      <name val="仿宋_GB2312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2"/>
      <name val="仿宋"/>
      <charset val="134"/>
    </font>
    <font>
      <sz val="11"/>
      <name val="黑体"/>
      <charset val="134"/>
    </font>
    <font>
      <sz val="11"/>
      <name val="仿宋_GB2312"/>
      <charset val="134"/>
    </font>
    <font>
      <sz val="12"/>
      <color rgb="FF000000"/>
      <name val="宋体"/>
      <charset val="134"/>
    </font>
    <font>
      <sz val="12"/>
      <color theme="1"/>
      <name val="SimSun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3" fillId="17" borderId="18" applyNumberFormat="0" applyAlignment="0" applyProtection="0">
      <alignment vertical="center"/>
    </xf>
    <xf numFmtId="0" fontId="49" fillId="17" borderId="14" applyNumberFormat="0" applyAlignment="0" applyProtection="0">
      <alignment vertical="center"/>
    </xf>
    <xf numFmtId="0" fontId="32" fillId="3" borderId="13" applyNumberFormat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0"/>
    <xf numFmtId="0" fontId="50" fillId="0" borderId="20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0" fillId="0" borderId="0"/>
  </cellStyleXfs>
  <cellXfs count="162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65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65" applyNumberFormat="1" applyFont="1" applyBorder="1" applyAlignment="1">
      <alignment horizontal="center" vertical="center" wrapText="1"/>
    </xf>
    <xf numFmtId="0" fontId="7" fillId="0" borderId="1" xfId="65" applyNumberFormat="1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Font="1" applyBorder="1" applyAlignment="1">
      <alignment horizontal="center" vertical="center"/>
    </xf>
    <xf numFmtId="0" fontId="9" fillId="0" borderId="1" xfId="65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65" applyNumberFormat="1" applyFont="1" applyFill="1" applyBorder="1" applyAlignment="1">
      <alignment horizontal="center" vertical="center" wrapText="1"/>
    </xf>
    <xf numFmtId="0" fontId="11" fillId="0" borderId="1" xfId="65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57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9" fontId="16" fillId="0" borderId="1" xfId="0" applyNumberFormat="1" applyFont="1" applyBorder="1" applyAlignment="1">
      <alignment horizontal="center" wrapText="1"/>
    </xf>
    <xf numFmtId="176" fontId="16" fillId="0" borderId="1" xfId="0" applyNumberFormat="1" applyFont="1" applyBorder="1" applyAlignment="1">
      <alignment horizontal="center" wrapText="1"/>
    </xf>
    <xf numFmtId="10" fontId="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60" applyFont="1" applyFill="1" applyBorder="1" applyAlignment="1">
      <alignment horizontal="center" vertical="center"/>
    </xf>
    <xf numFmtId="10" fontId="0" fillId="0" borderId="0" xfId="0" applyNumberFormat="1" applyFill="1" applyBorder="1"/>
    <xf numFmtId="177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7" fillId="0" borderId="0" xfId="0" applyFont="1"/>
    <xf numFmtId="0" fontId="0" fillId="0" borderId="1" xfId="64" applyFont="1" applyFill="1" applyBorder="1" applyAlignment="1">
      <alignment horizontal="center" vertical="center"/>
    </xf>
    <xf numFmtId="10" fontId="0" fillId="0" borderId="1" xfId="64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4" fillId="0" borderId="7" xfId="65" applyFont="1" applyBorder="1" applyAlignment="1">
      <alignment horizontal="center" vertical="center" wrapText="1"/>
    </xf>
    <xf numFmtId="0" fontId="4" fillId="0" borderId="5" xfId="65" applyFont="1" applyBorder="1" applyAlignment="1">
      <alignment horizontal="center" vertical="center" wrapText="1"/>
    </xf>
    <xf numFmtId="0" fontId="4" fillId="0" borderId="2" xfId="65" applyFont="1" applyBorder="1" applyAlignment="1">
      <alignment horizontal="center" vertical="center" wrapText="1"/>
    </xf>
    <xf numFmtId="0" fontId="4" fillId="0" borderId="4" xfId="65" applyFont="1" applyBorder="1" applyAlignment="1">
      <alignment horizontal="center" vertical="center" wrapText="1"/>
    </xf>
    <xf numFmtId="0" fontId="4" fillId="0" borderId="8" xfId="65" applyFont="1" applyBorder="1" applyAlignment="1">
      <alignment horizontal="center" vertical="center" wrapText="1"/>
    </xf>
    <xf numFmtId="0" fontId="4" fillId="0" borderId="6" xfId="65" applyFont="1" applyBorder="1" applyAlignment="1">
      <alignment horizontal="center" vertical="center" wrapText="1"/>
    </xf>
    <xf numFmtId="0" fontId="7" fillId="0" borderId="1" xfId="65" applyFont="1" applyFill="1" applyBorder="1" applyAlignment="1">
      <alignment horizontal="left" vertical="center" wrapText="1"/>
    </xf>
    <xf numFmtId="0" fontId="7" fillId="0" borderId="2" xfId="65" applyFont="1" applyFill="1" applyBorder="1" applyAlignment="1">
      <alignment horizontal="center" vertical="center" wrapText="1"/>
    </xf>
    <xf numFmtId="0" fontId="7" fillId="0" borderId="1" xfId="65" applyNumberFormat="1" applyFont="1" applyFill="1" applyBorder="1" applyAlignment="1">
      <alignment horizontal="center" vertical="center" wrapText="1"/>
    </xf>
    <xf numFmtId="10" fontId="19" fillId="0" borderId="1" xfId="0" applyNumberFormat="1" applyFont="1" applyFill="1" applyBorder="1" applyAlignment="1">
      <alignment horizontal="center" vertical="center"/>
    </xf>
    <xf numFmtId="9" fontId="19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9" fontId="7" fillId="0" borderId="1" xfId="65" applyNumberFormat="1" applyFont="1" applyBorder="1" applyAlignment="1">
      <alignment horizontal="center" vertical="center" wrapText="1"/>
    </xf>
    <xf numFmtId="0" fontId="7" fillId="0" borderId="1" xfId="65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10" fontId="7" fillId="0" borderId="1" xfId="65" applyNumberFormat="1" applyFont="1" applyBorder="1" applyAlignment="1">
      <alignment horizontal="center" vertical="center" wrapText="1"/>
    </xf>
    <xf numFmtId="176" fontId="7" fillId="0" borderId="1" xfId="65" applyNumberFormat="1" applyFont="1" applyFill="1" applyBorder="1" applyAlignment="1" applyProtection="1">
      <alignment horizontal="center" vertical="center" wrapText="1"/>
    </xf>
    <xf numFmtId="1" fontId="7" fillId="0" borderId="1" xfId="65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/>
    <xf numFmtId="0" fontId="12" fillId="0" borderId="0" xfId="0" applyFont="1" applyAlignment="1"/>
    <xf numFmtId="0" fontId="4" fillId="0" borderId="7" xfId="65" applyFont="1" applyFill="1" applyBorder="1" applyAlignment="1">
      <alignment horizontal="center" vertical="center" wrapText="1"/>
    </xf>
    <xf numFmtId="0" fontId="4" fillId="0" borderId="5" xfId="65" applyFont="1" applyFill="1" applyBorder="1" applyAlignment="1">
      <alignment horizontal="center" vertical="center" wrapText="1"/>
    </xf>
    <xf numFmtId="0" fontId="4" fillId="0" borderId="2" xfId="65" applyFont="1" applyFill="1" applyBorder="1" applyAlignment="1">
      <alignment horizontal="center" vertical="center" wrapText="1"/>
    </xf>
    <xf numFmtId="0" fontId="4" fillId="0" borderId="4" xfId="65" applyFont="1" applyFill="1" applyBorder="1" applyAlignment="1">
      <alignment horizontal="center" vertical="center" wrapText="1"/>
    </xf>
    <xf numFmtId="0" fontId="4" fillId="0" borderId="8" xfId="65" applyFont="1" applyFill="1" applyBorder="1" applyAlignment="1">
      <alignment horizontal="center" vertical="center" wrapText="1"/>
    </xf>
    <xf numFmtId="0" fontId="4" fillId="0" borderId="6" xfId="65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22" fillId="0" borderId="1" xfId="65" applyFont="1" applyBorder="1" applyAlignment="1">
      <alignment horizontal="center" vertical="center" wrapText="1"/>
    </xf>
    <xf numFmtId="177" fontId="22" fillId="0" borderId="1" xfId="65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10" fontId="22" fillId="0" borderId="1" xfId="0" applyNumberFormat="1" applyFont="1" applyBorder="1" applyAlignment="1">
      <alignment horizontal="center" vertical="center"/>
    </xf>
    <xf numFmtId="176" fontId="22" fillId="0" borderId="1" xfId="65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2" fillId="0" borderId="0" xfId="0" applyNumberFormat="1" applyFont="1" applyAlignment="1">
      <alignment horizontal="center" vertical="center"/>
    </xf>
    <xf numFmtId="0" fontId="22" fillId="0" borderId="1" xfId="65" applyNumberFormat="1" applyFont="1" applyBorder="1" applyAlignment="1">
      <alignment horizontal="center" vertical="center" wrapText="1"/>
    </xf>
    <xf numFmtId="49" fontId="22" fillId="0" borderId="1" xfId="65" applyNumberFormat="1" applyFont="1" applyBorder="1" applyAlignment="1">
      <alignment horizontal="center" vertical="center" wrapText="1"/>
    </xf>
    <xf numFmtId="0" fontId="7" fillId="0" borderId="1" xfId="65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Alignment="1">
      <alignment vertical="center"/>
    </xf>
    <xf numFmtId="0" fontId="23" fillId="0" borderId="1" xfId="65" applyFont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57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27" fillId="0" borderId="4" xfId="0" applyNumberFormat="1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25" fillId="0" borderId="9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6" fillId="0" borderId="1" xfId="65" applyFont="1" applyFill="1" applyBorder="1" applyAlignment="1">
      <alignment horizontal="left" vertical="center" wrapText="1"/>
    </xf>
    <xf numFmtId="0" fontId="6" fillId="0" borderId="2" xfId="65" applyFont="1" applyBorder="1" applyAlignment="1">
      <alignment horizontal="center" vertical="center" wrapText="1"/>
    </xf>
    <xf numFmtId="0" fontId="28" fillId="0" borderId="1" xfId="65" applyNumberFormat="1" applyFont="1" applyFill="1" applyBorder="1" applyAlignment="1">
      <alignment horizontal="center" vertical="center" wrapText="1"/>
    </xf>
    <xf numFmtId="0" fontId="6" fillId="0" borderId="1" xfId="65" applyFont="1" applyBorder="1" applyAlignment="1">
      <alignment horizontal="left" vertical="center" wrapText="1"/>
    </xf>
    <xf numFmtId="0" fontId="6" fillId="0" borderId="2" xfId="65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0" fontId="6" fillId="0" borderId="1" xfId="65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0" xfId="0" applyBorder="1" applyAlignment="1"/>
    <xf numFmtId="0" fontId="0" fillId="0" borderId="1" xfId="0" applyBorder="1"/>
    <xf numFmtId="0" fontId="0" fillId="0" borderId="1" xfId="0" applyBorder="1" applyAlignment="1">
      <alignment horizontal="center"/>
    </xf>
    <xf numFmtId="178" fontId="22" fillId="0" borderId="1" xfId="0" applyNumberFormat="1" applyFont="1" applyBorder="1" applyAlignment="1">
      <alignment horizontal="center" vertical="center"/>
    </xf>
    <xf numFmtId="10" fontId="19" fillId="0" borderId="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19" fillId="0" borderId="0" xfId="0" applyNumberFormat="1" applyFont="1" applyAlignment="1">
      <alignment vertical="center"/>
    </xf>
    <xf numFmtId="0" fontId="19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0" fillId="0" borderId="11" xfId="0" applyFont="1" applyBorder="1" applyAlignment="1"/>
    <xf numFmtId="0" fontId="0" fillId="0" borderId="5" xfId="0" applyBorder="1" applyAlignment="1"/>
    <xf numFmtId="0" fontId="19" fillId="0" borderId="0" xfId="0" applyFont="1" applyAlignment="1">
      <alignment horizontal="left" vertical="center" wrapText="1"/>
    </xf>
    <xf numFmtId="0" fontId="0" fillId="0" borderId="7" xfId="0" applyBorder="1" applyAlignment="1"/>
    <xf numFmtId="0" fontId="0" fillId="0" borderId="12" xfId="0" applyBorder="1"/>
    <xf numFmtId="0" fontId="0" fillId="0" borderId="0" xfId="0" applyFont="1" applyAlignment="1">
      <alignment horizontal="center"/>
    </xf>
    <xf numFmtId="1" fontId="19" fillId="0" borderId="0" xfId="0" applyNumberFormat="1" applyFont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</cellXfs>
  <cellStyles count="67">
    <cellStyle name="常规" xfId="0" builtinId="0"/>
    <cellStyle name="常规 33 6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30 2" xfId="21"/>
    <cellStyle name="常规 25 2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 32 2" xfId="30"/>
    <cellStyle name="20% - 强调文字颜色 6" xfId="31" builtinId="50"/>
    <cellStyle name="强调文字颜色 2" xfId="32" builtinId="33"/>
    <cellStyle name="链接单元格" xfId="33" builtinId="24"/>
    <cellStyle name="常规_Sheet2" xfId="34"/>
    <cellStyle name="汇总" xfId="35" builtinId="25"/>
    <cellStyle name="好" xfId="36" builtinId="2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常规 31 4" xfId="51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31 6" xfId="56"/>
    <cellStyle name="常规 31 8" xfId="57"/>
    <cellStyle name="常规 36 2" xfId="58"/>
    <cellStyle name="常规 33 5" xfId="59"/>
    <cellStyle name="常规_Sheet1" xfId="60"/>
    <cellStyle name="常规 58" xfId="61"/>
    <cellStyle name="常规 4" xfId="62"/>
    <cellStyle name="常规 5" xfId="63"/>
    <cellStyle name="常规 3" xfId="64"/>
    <cellStyle name="MS Sans Serif 2" xfId="65"/>
    <cellStyle name="常规 2" xfId="66"/>
  </cellStyles>
  <tableStyles count="0" defaultTableStyle="TableStyleMedium2" defaultPivotStyle="PivotStyleMedium9"/>
  <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G23" sqref="G23"/>
    </sheetView>
  </sheetViews>
  <sheetFormatPr defaultColWidth="9" defaultRowHeight="13.5"/>
  <cols>
    <col min="1" max="1" width="31.75" customWidth="1"/>
    <col min="2" max="7" width="15.875" customWidth="1"/>
  </cols>
  <sheetData>
    <row r="1" customFormat="1" ht="29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29" customHeight="1" spans="1:7">
      <c r="A2" s="4" t="s">
        <v>1</v>
      </c>
      <c r="B2" s="4"/>
      <c r="C2" s="4"/>
      <c r="D2" s="5"/>
      <c r="E2" s="5"/>
      <c r="F2" s="5"/>
      <c r="G2" s="5"/>
    </row>
    <row r="3" customFormat="1" ht="29" customHeight="1" spans="1:3">
      <c r="A3" s="29" t="s">
        <v>2</v>
      </c>
      <c r="B3" s="29"/>
      <c r="C3" s="29"/>
    </row>
    <row r="4" customFormat="1" ht="29" customHeight="1" spans="1:7">
      <c r="A4" s="130" t="s">
        <v>3</v>
      </c>
      <c r="B4" s="130"/>
      <c r="C4" s="130"/>
      <c r="D4" s="63" t="s">
        <v>4</v>
      </c>
      <c r="E4" s="63"/>
      <c r="F4" s="63"/>
      <c r="G4" s="63"/>
    </row>
    <row r="5" customFormat="1" spans="1:7">
      <c r="A5" s="131"/>
      <c r="B5" s="146" t="s">
        <v>5</v>
      </c>
      <c r="C5" s="146"/>
      <c r="D5" s="146" t="s">
        <v>6</v>
      </c>
      <c r="E5" s="146"/>
      <c r="F5" s="157" t="s">
        <v>7</v>
      </c>
      <c r="G5" s="158"/>
    </row>
    <row r="6" customFormat="1" spans="1:7">
      <c r="A6" s="131"/>
      <c r="B6" s="22" t="s">
        <v>8</v>
      </c>
      <c r="C6" s="22" t="s">
        <v>9</v>
      </c>
      <c r="D6" s="22" t="s">
        <v>8</v>
      </c>
      <c r="E6" s="22" t="s">
        <v>9</v>
      </c>
      <c r="F6" s="22" t="s">
        <v>8</v>
      </c>
      <c r="G6" s="22" t="s">
        <v>9</v>
      </c>
    </row>
    <row r="7" customFormat="1" spans="1:9">
      <c r="A7" s="131" t="s">
        <v>10</v>
      </c>
      <c r="B7" s="14">
        <v>8632</v>
      </c>
      <c r="C7" s="42">
        <v>29869</v>
      </c>
      <c r="D7" s="159">
        <v>10560</v>
      </c>
      <c r="E7" s="42">
        <v>39300</v>
      </c>
      <c r="F7" s="160">
        <v>1928</v>
      </c>
      <c r="G7" s="42">
        <v>9431</v>
      </c>
      <c r="H7" s="161"/>
      <c r="I7" s="161"/>
    </row>
    <row r="8" customFormat="1" spans="1:7">
      <c r="A8" s="131" t="s">
        <v>11</v>
      </c>
      <c r="B8" s="14">
        <v>9235</v>
      </c>
      <c r="C8" s="42">
        <v>29162</v>
      </c>
      <c r="D8" s="159">
        <v>11411</v>
      </c>
      <c r="E8" s="42">
        <v>38281</v>
      </c>
      <c r="F8" s="160">
        <v>2176</v>
      </c>
      <c r="G8" s="42">
        <v>9119</v>
      </c>
    </row>
    <row r="9" customFormat="1" spans="1:7">
      <c r="A9" s="131" t="s">
        <v>12</v>
      </c>
      <c r="B9" s="14">
        <v>3676</v>
      </c>
      <c r="C9" s="42">
        <v>28874</v>
      </c>
      <c r="D9" s="159">
        <v>5493</v>
      </c>
      <c r="E9" s="42">
        <v>38839</v>
      </c>
      <c r="F9" s="160">
        <v>1817</v>
      </c>
      <c r="G9" s="42">
        <v>9965</v>
      </c>
    </row>
    <row r="10" customFormat="1" spans="1:7">
      <c r="A10" s="131" t="s">
        <v>13</v>
      </c>
      <c r="B10" s="14">
        <v>4477</v>
      </c>
      <c r="C10" s="42">
        <v>19131</v>
      </c>
      <c r="D10" s="159">
        <v>5615</v>
      </c>
      <c r="E10" s="42">
        <v>25548</v>
      </c>
      <c r="F10" s="160">
        <v>1138</v>
      </c>
      <c r="G10" s="42">
        <v>6417</v>
      </c>
    </row>
    <row r="11" customFormat="1" spans="1:7">
      <c r="A11" s="131" t="s">
        <v>14</v>
      </c>
      <c r="B11" s="14">
        <v>10284</v>
      </c>
      <c r="C11" s="42">
        <v>34561</v>
      </c>
      <c r="D11" s="159">
        <v>12401</v>
      </c>
      <c r="E11" s="42">
        <v>43976</v>
      </c>
      <c r="F11" s="160">
        <v>2117</v>
      </c>
      <c r="G11" s="42">
        <v>9415</v>
      </c>
    </row>
    <row r="12" customFormat="1" spans="1:7">
      <c r="A12" s="131" t="s">
        <v>15</v>
      </c>
      <c r="B12" s="14">
        <v>2144</v>
      </c>
      <c r="C12" s="42">
        <v>14178</v>
      </c>
      <c r="D12" s="159">
        <v>3763</v>
      </c>
      <c r="E12" s="42">
        <v>22145</v>
      </c>
      <c r="F12" s="160">
        <v>1619</v>
      </c>
      <c r="G12" s="42">
        <v>7967</v>
      </c>
    </row>
    <row r="13" customFormat="1" spans="1:7">
      <c r="A13" s="131" t="s">
        <v>16</v>
      </c>
      <c r="B13" s="14">
        <v>2969</v>
      </c>
      <c r="C13" s="42">
        <v>20844</v>
      </c>
      <c r="D13" s="159">
        <v>4251</v>
      </c>
      <c r="E13" s="42">
        <v>27066</v>
      </c>
      <c r="F13" s="160">
        <v>1282</v>
      </c>
      <c r="G13" s="42">
        <v>6222</v>
      </c>
    </row>
    <row r="14" customFormat="1" spans="1:7">
      <c r="A14" s="131" t="s">
        <v>17</v>
      </c>
      <c r="B14" s="14">
        <v>4847</v>
      </c>
      <c r="C14" s="42">
        <v>18129</v>
      </c>
      <c r="D14" s="159">
        <v>5804</v>
      </c>
      <c r="E14" s="42">
        <v>22235</v>
      </c>
      <c r="F14" s="160">
        <v>957</v>
      </c>
      <c r="G14" s="42">
        <v>4106</v>
      </c>
    </row>
    <row r="15" customFormat="1" spans="1:7">
      <c r="A15" s="131" t="s">
        <v>18</v>
      </c>
      <c r="B15" s="14">
        <v>12006</v>
      </c>
      <c r="C15" s="42">
        <v>44803</v>
      </c>
      <c r="D15" s="159">
        <v>13834</v>
      </c>
      <c r="E15" s="42">
        <v>52974</v>
      </c>
      <c r="F15" s="160">
        <v>1828</v>
      </c>
      <c r="G15" s="42">
        <v>8171</v>
      </c>
    </row>
    <row r="16" customFormat="1" spans="1:7">
      <c r="A16" s="131" t="s">
        <v>19</v>
      </c>
      <c r="B16" s="14">
        <v>50</v>
      </c>
      <c r="C16" s="42">
        <v>314</v>
      </c>
      <c r="D16" s="159">
        <v>50</v>
      </c>
      <c r="E16" s="42">
        <v>314</v>
      </c>
      <c r="F16" s="160">
        <v>0</v>
      </c>
      <c r="G16" s="42">
        <v>0</v>
      </c>
    </row>
    <row r="17" customFormat="1" spans="1:7">
      <c r="A17" s="131" t="s">
        <v>20</v>
      </c>
      <c r="B17" s="14">
        <v>4044</v>
      </c>
      <c r="C17" s="42">
        <v>12012</v>
      </c>
      <c r="D17" s="159">
        <v>5006</v>
      </c>
      <c r="E17" s="42">
        <v>16782</v>
      </c>
      <c r="F17" s="160">
        <v>962</v>
      </c>
      <c r="G17" s="42">
        <v>4770</v>
      </c>
    </row>
    <row r="18" customFormat="1" spans="1:7">
      <c r="A18" s="131" t="s">
        <v>21</v>
      </c>
      <c r="B18" s="14">
        <v>3783</v>
      </c>
      <c r="C18" s="42">
        <v>11010</v>
      </c>
      <c r="D18" s="159">
        <v>4841</v>
      </c>
      <c r="E18" s="42">
        <v>15713</v>
      </c>
      <c r="F18" s="160">
        <v>1058</v>
      </c>
      <c r="G18" s="42">
        <v>4703</v>
      </c>
    </row>
    <row r="19" customFormat="1" spans="1:7">
      <c r="A19" s="131" t="s">
        <v>22</v>
      </c>
      <c r="B19" s="14">
        <v>2912</v>
      </c>
      <c r="C19" s="42">
        <v>16467</v>
      </c>
      <c r="D19" s="159">
        <v>4194</v>
      </c>
      <c r="E19" s="42">
        <v>22369</v>
      </c>
      <c r="F19" s="160">
        <v>1282</v>
      </c>
      <c r="G19" s="42">
        <v>5902</v>
      </c>
    </row>
    <row r="20" customFormat="1" spans="1:7">
      <c r="A20" s="131" t="s">
        <v>23</v>
      </c>
      <c r="B20" s="14">
        <v>2712</v>
      </c>
      <c r="C20" s="42">
        <v>10161</v>
      </c>
      <c r="D20" s="159">
        <v>4187</v>
      </c>
      <c r="E20" s="42">
        <v>15753</v>
      </c>
      <c r="F20" s="160">
        <v>1475</v>
      </c>
      <c r="G20" s="42">
        <v>5592</v>
      </c>
    </row>
    <row r="21" customFormat="1" spans="1:7">
      <c r="A21" s="131" t="s">
        <v>24</v>
      </c>
      <c r="B21" s="14">
        <v>2068</v>
      </c>
      <c r="C21" s="42">
        <v>10252</v>
      </c>
      <c r="D21" s="159">
        <v>3339</v>
      </c>
      <c r="E21" s="42">
        <v>16429</v>
      </c>
      <c r="F21" s="160">
        <v>1271</v>
      </c>
      <c r="G21" s="42">
        <v>6177</v>
      </c>
    </row>
    <row r="22" customFormat="1" spans="1:7">
      <c r="A22" s="131" t="s">
        <v>25</v>
      </c>
      <c r="B22" s="14">
        <v>-1380</v>
      </c>
      <c r="C22" s="42">
        <v>0</v>
      </c>
      <c r="D22" s="159">
        <v>1131</v>
      </c>
      <c r="E22" s="42">
        <v>2511</v>
      </c>
      <c r="F22" s="160">
        <v>2511</v>
      </c>
      <c r="G22" s="42">
        <v>2511</v>
      </c>
    </row>
    <row r="23" customFormat="1" spans="1:7">
      <c r="A23" s="131" t="s">
        <v>26</v>
      </c>
      <c r="B23" s="14">
        <f t="shared" ref="B23:G23" si="0">SUM(B7:B22)</f>
        <v>72459</v>
      </c>
      <c r="C23" s="14">
        <f t="shared" si="0"/>
        <v>299767</v>
      </c>
      <c r="D23" s="14">
        <f t="shared" si="0"/>
        <v>95880</v>
      </c>
      <c r="E23" s="14">
        <f t="shared" si="0"/>
        <v>400235</v>
      </c>
      <c r="F23" s="14">
        <f t="shared" si="0"/>
        <v>23421</v>
      </c>
      <c r="G23" s="14">
        <f t="shared" si="0"/>
        <v>100468</v>
      </c>
    </row>
    <row r="24" spans="1:6">
      <c r="A24" s="8" t="s">
        <v>27</v>
      </c>
      <c r="B24" s="8"/>
      <c r="C24" s="8"/>
      <c r="D24" s="8"/>
      <c r="E24" s="8"/>
      <c r="F24" t="s">
        <v>28</v>
      </c>
    </row>
  </sheetData>
  <mergeCells count="9">
    <mergeCell ref="A1:G1"/>
    <mergeCell ref="A2:C2"/>
    <mergeCell ref="A3:C3"/>
    <mergeCell ref="A4:C4"/>
    <mergeCell ref="D4:G4"/>
    <mergeCell ref="B5:C5"/>
    <mergeCell ref="D5:E5"/>
    <mergeCell ref="F5:G5"/>
    <mergeCell ref="A24:E2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B13" sqref="B13"/>
    </sheetView>
  </sheetViews>
  <sheetFormatPr defaultColWidth="9" defaultRowHeight="13.5"/>
  <cols>
    <col min="1" max="1" width="22.25" customWidth="1"/>
    <col min="2" max="2" width="9.625" customWidth="1"/>
    <col min="3" max="3" width="9.375" customWidth="1"/>
    <col min="4" max="4" width="10.375" customWidth="1"/>
    <col min="5" max="5" width="8.875" customWidth="1"/>
    <col min="8" max="8" width="9.375" customWidth="1"/>
    <col min="9" max="9" width="9" customWidth="1"/>
    <col min="10" max="10" width="9.375"/>
    <col min="11" max="11" width="10" customWidth="1"/>
    <col min="12" max="12" width="8.25" customWidth="1"/>
    <col min="13" max="13" width="10.625" customWidth="1"/>
    <col min="16" max="16" width="12.625"/>
  </cols>
  <sheetData>
    <row r="1" customFormat="1" ht="29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Format="1" ht="29" customHeight="1" spans="1:9">
      <c r="A2" s="4"/>
      <c r="B2" s="4"/>
      <c r="C2" s="4"/>
      <c r="D2" s="4"/>
      <c r="E2" s="4"/>
      <c r="F2" s="4"/>
      <c r="G2" s="4"/>
      <c r="H2" s="5"/>
      <c r="I2" s="5"/>
    </row>
    <row r="3" customFormat="1" ht="29" customHeight="1" spans="1:8">
      <c r="A3" s="29" t="s">
        <v>29</v>
      </c>
      <c r="B3" s="29"/>
      <c r="C3" s="29"/>
      <c r="D3" s="29"/>
      <c r="E3" s="29"/>
      <c r="F3" s="29"/>
      <c r="G3" s="29"/>
      <c r="H3" s="29"/>
    </row>
    <row r="4" customFormat="1" ht="9" customHeight="1" spans="1:9">
      <c r="A4" s="13"/>
      <c r="B4" s="13"/>
      <c r="C4" s="13"/>
      <c r="D4" s="13"/>
      <c r="E4" s="13"/>
      <c r="F4" s="13"/>
      <c r="G4" s="13"/>
      <c r="H4" s="8"/>
      <c r="I4" s="8"/>
    </row>
    <row r="5" customFormat="1" ht="42" customHeight="1" spans="1:13">
      <c r="A5" s="153" t="s">
        <v>30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</row>
    <row r="6" customFormat="1" spans="1:13">
      <c r="A6" s="131"/>
      <c r="B6" s="22" t="s">
        <v>31</v>
      </c>
      <c r="C6" s="22"/>
      <c r="D6" s="22"/>
      <c r="E6" s="24" t="s">
        <v>9</v>
      </c>
      <c r="F6" s="24"/>
      <c r="G6" s="24"/>
      <c r="H6" s="24" t="s">
        <v>32</v>
      </c>
      <c r="I6" s="24"/>
      <c r="J6" s="24"/>
      <c r="K6" s="24"/>
      <c r="L6" s="24"/>
      <c r="M6" s="24"/>
    </row>
    <row r="7" customFormat="1" spans="1:13">
      <c r="A7" s="131"/>
      <c r="B7" s="24" t="s">
        <v>33</v>
      </c>
      <c r="C7" s="24" t="s">
        <v>34</v>
      </c>
      <c r="D7" s="24" t="s">
        <v>35</v>
      </c>
      <c r="E7" s="24" t="s">
        <v>33</v>
      </c>
      <c r="F7" s="24" t="s">
        <v>34</v>
      </c>
      <c r="G7" s="24" t="s">
        <v>35</v>
      </c>
      <c r="H7" s="24" t="s">
        <v>33</v>
      </c>
      <c r="I7" s="42" t="s">
        <v>36</v>
      </c>
      <c r="J7" s="24" t="s">
        <v>34</v>
      </c>
      <c r="K7" s="42" t="s">
        <v>36</v>
      </c>
      <c r="L7" s="24" t="s">
        <v>35</v>
      </c>
      <c r="M7" s="42" t="s">
        <v>36</v>
      </c>
    </row>
    <row r="8" customFormat="1" spans="1:13">
      <c r="A8" s="131" t="s">
        <v>37</v>
      </c>
      <c r="B8" s="147">
        <v>99699</v>
      </c>
      <c r="C8" s="154">
        <v>78299</v>
      </c>
      <c r="D8" s="155">
        <v>21400</v>
      </c>
      <c r="E8" s="147">
        <v>3871270</v>
      </c>
      <c r="F8" s="147">
        <v>3148744</v>
      </c>
      <c r="G8" s="147">
        <v>722526</v>
      </c>
      <c r="H8" s="147">
        <v>3521927</v>
      </c>
      <c r="I8" s="134">
        <v>0.0991908690895638</v>
      </c>
      <c r="J8" s="147">
        <v>2876122</v>
      </c>
      <c r="K8" s="134">
        <v>0.094788051410893</v>
      </c>
      <c r="L8" s="147">
        <v>645805</v>
      </c>
      <c r="M8" s="134">
        <v>0.118799018279512</v>
      </c>
    </row>
    <row r="9" customFormat="1" spans="1:13">
      <c r="A9" s="131" t="s">
        <v>38</v>
      </c>
      <c r="B9" s="147">
        <v>6880</v>
      </c>
      <c r="C9" s="147">
        <v>4194</v>
      </c>
      <c r="D9" s="147">
        <v>2686</v>
      </c>
      <c r="E9" s="147">
        <v>314846</v>
      </c>
      <c r="F9" s="147">
        <v>216484</v>
      </c>
      <c r="G9" s="147">
        <v>98362</v>
      </c>
      <c r="H9" s="147">
        <v>294547</v>
      </c>
      <c r="I9" s="134">
        <v>0.0689159964284138</v>
      </c>
      <c r="J9" s="147">
        <v>206530</v>
      </c>
      <c r="K9" s="134">
        <v>0.0481963879339564</v>
      </c>
      <c r="L9" s="147">
        <v>88017</v>
      </c>
      <c r="M9" s="134">
        <v>0.117534112728223</v>
      </c>
    </row>
    <row r="10" customFormat="1" spans="1:13">
      <c r="A10" s="131" t="s">
        <v>39</v>
      </c>
      <c r="B10" s="147">
        <v>27392</v>
      </c>
      <c r="C10" s="147">
        <v>24587</v>
      </c>
      <c r="D10" s="147">
        <v>2805</v>
      </c>
      <c r="E10" s="147">
        <v>945920</v>
      </c>
      <c r="F10" s="147">
        <v>45427</v>
      </c>
      <c r="G10" s="147">
        <v>900493</v>
      </c>
      <c r="H10" s="147">
        <v>927121</v>
      </c>
      <c r="I10" s="134">
        <v>0.0202767492053357</v>
      </c>
      <c r="J10" s="147">
        <v>19109</v>
      </c>
      <c r="K10" s="134">
        <v>1.37725678999424</v>
      </c>
      <c r="L10" s="147">
        <v>908012</v>
      </c>
      <c r="M10" s="134">
        <v>-0.00828072756747711</v>
      </c>
    </row>
    <row r="11" customFormat="1" spans="1:13">
      <c r="A11" s="131" t="s">
        <v>40</v>
      </c>
      <c r="B11" s="22">
        <v>80793</v>
      </c>
      <c r="C11" s="22">
        <v>60680</v>
      </c>
      <c r="D11" s="22">
        <v>20113</v>
      </c>
      <c r="E11" s="22">
        <v>3013411</v>
      </c>
      <c r="F11" s="22">
        <v>2530827</v>
      </c>
      <c r="G11" s="22">
        <v>482584</v>
      </c>
      <c r="H11" s="22">
        <v>2770612</v>
      </c>
      <c r="I11" s="156">
        <v>0.0876</v>
      </c>
      <c r="J11" s="22">
        <v>2354169</v>
      </c>
      <c r="K11" s="156">
        <v>0.075</v>
      </c>
      <c r="L11" s="22">
        <v>416443</v>
      </c>
      <c r="M11" s="156">
        <v>0.1588</v>
      </c>
    </row>
    <row r="12" customFormat="1" spans="1:13">
      <c r="A12" s="131" t="s">
        <v>41</v>
      </c>
      <c r="B12" s="22">
        <v>68875</v>
      </c>
      <c r="C12" s="22">
        <v>32667</v>
      </c>
      <c r="D12" s="22">
        <v>36208</v>
      </c>
      <c r="E12" s="22">
        <v>3989063</v>
      </c>
      <c r="F12" s="22">
        <v>3330454</v>
      </c>
      <c r="G12" s="22">
        <v>658609</v>
      </c>
      <c r="H12" s="22">
        <v>3332436</v>
      </c>
      <c r="I12" s="156">
        <v>0.197041143475824</v>
      </c>
      <c r="J12" s="22">
        <v>2830781</v>
      </c>
      <c r="K12" s="156">
        <v>0.176514184601352</v>
      </c>
      <c r="L12" s="22">
        <v>501655</v>
      </c>
      <c r="M12" s="156">
        <v>0.312872392381218</v>
      </c>
    </row>
    <row r="13" customFormat="1" spans="1:13">
      <c r="A13" s="131" t="s">
        <v>26</v>
      </c>
      <c r="B13" s="147">
        <f>SUM(B8:B12)</f>
        <v>283639</v>
      </c>
      <c r="C13" s="147">
        <f t="shared" ref="C13:H13" si="0">SUM(C8:C12)</f>
        <v>200427</v>
      </c>
      <c r="D13" s="147">
        <f t="shared" si="0"/>
        <v>83212</v>
      </c>
      <c r="E13" s="147">
        <f t="shared" si="0"/>
        <v>12134510</v>
      </c>
      <c r="F13" s="147">
        <f t="shared" si="0"/>
        <v>9271936</v>
      </c>
      <c r="G13" s="147">
        <f t="shared" si="0"/>
        <v>2862574</v>
      </c>
      <c r="H13" s="147">
        <f t="shared" si="0"/>
        <v>10846643</v>
      </c>
      <c r="I13" s="134">
        <v>0.1187</v>
      </c>
      <c r="J13" s="147">
        <v>8286711</v>
      </c>
      <c r="K13" s="134">
        <v>0.1189</v>
      </c>
      <c r="L13" s="147">
        <v>2559932</v>
      </c>
      <c r="M13" s="134">
        <v>0.1182</v>
      </c>
    </row>
    <row r="14" ht="15" customHeight="1" spans="1:13">
      <c r="A14" s="148" t="s">
        <v>42</v>
      </c>
      <c r="B14" s="149"/>
      <c r="C14" s="149"/>
      <c r="D14" s="149"/>
      <c r="E14" s="149"/>
      <c r="F14" s="149"/>
      <c r="G14" s="149"/>
      <c r="H14" s="149"/>
      <c r="I14" s="151"/>
      <c r="J14" s="152"/>
      <c r="K14" s="152"/>
      <c r="L14" s="152"/>
      <c r="M14" s="152"/>
    </row>
    <row r="15" ht="15" customHeight="1" spans="1:9">
      <c r="A15" s="63" t="s">
        <v>43</v>
      </c>
      <c r="B15" s="8"/>
      <c r="C15" s="8"/>
      <c r="D15" s="8"/>
      <c r="E15" s="8"/>
      <c r="F15" s="8"/>
      <c r="G15" s="8"/>
      <c r="H15" s="8"/>
      <c r="I15" s="8"/>
    </row>
    <row r="16" ht="15" customHeight="1" spans="1:9">
      <c r="A16" s="63" t="s">
        <v>44</v>
      </c>
      <c r="B16" s="8"/>
      <c r="C16" s="8"/>
      <c r="D16" s="8"/>
      <c r="E16" s="8"/>
      <c r="F16" s="8"/>
      <c r="G16" s="8"/>
      <c r="H16" s="8"/>
      <c r="I16" s="8"/>
    </row>
    <row r="17" ht="15" customHeight="1" spans="1:9">
      <c r="A17" s="8" t="s">
        <v>45</v>
      </c>
      <c r="B17" s="8"/>
      <c r="C17" s="8"/>
      <c r="D17" s="8"/>
      <c r="E17" s="8"/>
      <c r="F17" s="8"/>
      <c r="G17" s="8"/>
      <c r="H17" s="8"/>
      <c r="I17" s="8"/>
    </row>
    <row r="18" ht="22" customHeight="1" spans="1:13">
      <c r="A18" s="150" t="s">
        <v>46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</row>
    <row r="19" ht="15" customHeight="1" spans="1:9">
      <c r="A19" s="129" t="s">
        <v>47</v>
      </c>
      <c r="B19" s="129"/>
      <c r="C19" s="129"/>
      <c r="D19" s="129"/>
      <c r="E19" s="129"/>
      <c r="F19" s="129"/>
      <c r="G19" s="129"/>
      <c r="H19" s="129"/>
      <c r="I19" s="129"/>
    </row>
    <row r="20" ht="15" customHeight="1" spans="1:9">
      <c r="A20" s="137" t="s">
        <v>48</v>
      </c>
      <c r="B20" s="137"/>
      <c r="C20" s="137"/>
      <c r="D20" s="137"/>
      <c r="E20" s="137"/>
      <c r="F20" s="137"/>
      <c r="G20" s="137"/>
      <c r="H20" s="137"/>
      <c r="I20" s="137"/>
    </row>
    <row r="21" spans="1:9">
      <c r="A21" s="137" t="s">
        <v>49</v>
      </c>
      <c r="B21" s="137"/>
      <c r="C21" s="137"/>
      <c r="D21" s="137"/>
      <c r="E21" s="137"/>
      <c r="F21" s="137"/>
      <c r="G21" s="137"/>
      <c r="H21" s="137"/>
      <c r="I21" s="137"/>
    </row>
  </sheetData>
  <mergeCells count="17">
    <mergeCell ref="A1:I1"/>
    <mergeCell ref="A2:G2"/>
    <mergeCell ref="A3:H3"/>
    <mergeCell ref="A4:G4"/>
    <mergeCell ref="H4:I4"/>
    <mergeCell ref="A5:M5"/>
    <mergeCell ref="B6:D6"/>
    <mergeCell ref="E6:G6"/>
    <mergeCell ref="H6:M6"/>
    <mergeCell ref="A14:I14"/>
    <mergeCell ref="A15:I15"/>
    <mergeCell ref="A16:I16"/>
    <mergeCell ref="A17:I17"/>
    <mergeCell ref="A18:M18"/>
    <mergeCell ref="A19:I19"/>
    <mergeCell ref="A20:I20"/>
    <mergeCell ref="A21:I21"/>
  </mergeCells>
  <pageMargins left="0.554861111111111" right="0.554861111111111" top="0.60625" bottom="0.60625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20"/>
  <sheetViews>
    <sheetView workbookViewId="0">
      <selection activeCell="D31" sqref="D31"/>
    </sheetView>
  </sheetViews>
  <sheetFormatPr defaultColWidth="9" defaultRowHeight="13.5"/>
  <cols>
    <col min="1" max="1" width="21.875" customWidth="1"/>
    <col min="2" max="2" width="9.5" customWidth="1"/>
    <col min="3" max="3" width="9.625" customWidth="1"/>
    <col min="5" max="5" width="7.75" customWidth="1"/>
    <col min="8" max="8" width="8.75" customWidth="1"/>
    <col min="9" max="9" width="8.875" customWidth="1"/>
    <col min="10" max="10" width="10.625" customWidth="1"/>
    <col min="11" max="11" width="10" customWidth="1"/>
    <col min="12" max="12" width="8.125" customWidth="1"/>
    <col min="13" max="13" width="10.125" customWidth="1"/>
  </cols>
  <sheetData>
    <row r="2" customFormat="1" ht="29" customHeight="1" spans="1:9">
      <c r="A2" s="2"/>
      <c r="B2" s="2"/>
      <c r="C2" s="2"/>
      <c r="D2" s="2"/>
      <c r="E2" s="2"/>
      <c r="F2" s="2"/>
      <c r="G2" s="2"/>
      <c r="H2" s="2"/>
      <c r="I2" s="2"/>
    </row>
    <row r="3" customFormat="1" ht="29" customHeight="1" spans="1:8">
      <c r="A3" s="29" t="s">
        <v>50</v>
      </c>
      <c r="B3" s="29"/>
      <c r="C3" s="29"/>
      <c r="D3" s="29"/>
      <c r="E3" s="29"/>
      <c r="F3" s="29"/>
      <c r="G3" s="29"/>
      <c r="H3" s="29"/>
    </row>
    <row r="4" s="103" customFormat="1" ht="27" customHeight="1" spans="1:13">
      <c r="A4" s="142" t="s">
        <v>51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</row>
    <row r="5" customFormat="1" spans="1:13">
      <c r="A5" s="131"/>
      <c r="B5" s="22" t="s">
        <v>31</v>
      </c>
      <c r="C5" s="22"/>
      <c r="D5" s="22"/>
      <c r="E5" s="24" t="s">
        <v>52</v>
      </c>
      <c r="F5" s="24"/>
      <c r="G5" s="24"/>
      <c r="H5" s="24" t="s">
        <v>32</v>
      </c>
      <c r="I5" s="24"/>
      <c r="J5" s="24"/>
      <c r="K5" s="24"/>
      <c r="L5" s="24"/>
      <c r="M5" s="24"/>
    </row>
    <row r="6" customFormat="1" spans="1:13">
      <c r="A6" s="131"/>
      <c r="B6" s="132" t="s">
        <v>33</v>
      </c>
      <c r="C6" s="132" t="s">
        <v>34</v>
      </c>
      <c r="D6" s="24" t="s">
        <v>35</v>
      </c>
      <c r="E6" s="132" t="s">
        <v>33</v>
      </c>
      <c r="F6" s="132" t="s">
        <v>34</v>
      </c>
      <c r="G6" s="24" t="s">
        <v>35</v>
      </c>
      <c r="H6" s="132" t="s">
        <v>33</v>
      </c>
      <c r="I6" s="42" t="s">
        <v>36</v>
      </c>
      <c r="J6" s="132" t="s">
        <v>34</v>
      </c>
      <c r="K6" s="42" t="s">
        <v>36</v>
      </c>
      <c r="L6" s="24" t="s">
        <v>35</v>
      </c>
      <c r="M6" s="42" t="s">
        <v>36</v>
      </c>
    </row>
    <row r="7" customFormat="1" spans="1:13">
      <c r="A7" s="131" t="s">
        <v>37</v>
      </c>
      <c r="B7" s="143">
        <v>41169</v>
      </c>
      <c r="C7" s="144">
        <v>14731</v>
      </c>
      <c r="D7" s="145">
        <v>26438</v>
      </c>
      <c r="E7" s="144">
        <v>82692</v>
      </c>
      <c r="F7" s="144">
        <v>47416</v>
      </c>
      <c r="G7" s="144">
        <v>35276</v>
      </c>
      <c r="H7" s="144">
        <v>60152</v>
      </c>
      <c r="I7" s="134">
        <f t="shared" ref="I7:I12" si="0">(E7-H7)/H7</f>
        <v>0.374717382630669</v>
      </c>
      <c r="J7" s="144">
        <v>48029</v>
      </c>
      <c r="K7" s="134">
        <f t="shared" ref="K7:K12" si="1">(F7-J7)/J7</f>
        <v>-0.012763122280289</v>
      </c>
      <c r="L7" s="144">
        <v>12123</v>
      </c>
      <c r="M7" s="134">
        <f t="shared" ref="M7:M12" si="2">(G7-L7)/L7</f>
        <v>1.90984079848222</v>
      </c>
    </row>
    <row r="8" customFormat="1" spans="1:13">
      <c r="A8" s="131" t="s">
        <v>38</v>
      </c>
      <c r="B8" s="144">
        <v>167</v>
      </c>
      <c r="C8" s="144">
        <v>54</v>
      </c>
      <c r="D8" s="144">
        <v>113</v>
      </c>
      <c r="E8" s="144">
        <v>3466</v>
      </c>
      <c r="F8" s="144">
        <v>2211</v>
      </c>
      <c r="G8" s="144">
        <v>1255</v>
      </c>
      <c r="H8" s="144">
        <v>6192</v>
      </c>
      <c r="I8" s="134">
        <f t="shared" si="0"/>
        <v>-0.440245478036176</v>
      </c>
      <c r="J8" s="144">
        <v>4455</v>
      </c>
      <c r="K8" s="134">
        <f t="shared" si="1"/>
        <v>-0.503703703703704</v>
      </c>
      <c r="L8" s="144">
        <v>1737</v>
      </c>
      <c r="M8" s="134">
        <f t="shared" si="2"/>
        <v>-0.277489925158319</v>
      </c>
    </row>
    <row r="9" customFormat="1" spans="1:13">
      <c r="A9" s="131" t="s">
        <v>39</v>
      </c>
      <c r="B9" s="144">
        <v>6583</v>
      </c>
      <c r="C9" s="144">
        <v>314</v>
      </c>
      <c r="D9" s="144">
        <v>6269</v>
      </c>
      <c r="E9" s="144">
        <v>20154</v>
      </c>
      <c r="F9" s="144">
        <v>976</v>
      </c>
      <c r="G9" s="144">
        <v>19178</v>
      </c>
      <c r="H9" s="144">
        <v>10170</v>
      </c>
      <c r="I9" s="134">
        <f t="shared" si="0"/>
        <v>0.981710914454277</v>
      </c>
      <c r="J9" s="144">
        <v>593</v>
      </c>
      <c r="K9" s="134">
        <f t="shared" si="1"/>
        <v>0.645868465430017</v>
      </c>
      <c r="L9" s="144">
        <v>9577</v>
      </c>
      <c r="M9" s="134">
        <f t="shared" si="2"/>
        <v>1.00250600396784</v>
      </c>
    </row>
    <row r="10" customFormat="1" spans="1:13">
      <c r="A10" s="131" t="s">
        <v>40</v>
      </c>
      <c r="B10" s="146">
        <v>106827</v>
      </c>
      <c r="C10" s="146">
        <v>92996</v>
      </c>
      <c r="D10" s="146">
        <v>13831</v>
      </c>
      <c r="E10" s="146">
        <v>416923</v>
      </c>
      <c r="F10" s="146">
        <v>360351</v>
      </c>
      <c r="G10" s="146">
        <v>56572</v>
      </c>
      <c r="H10" s="146">
        <v>397862</v>
      </c>
      <c r="I10" s="134">
        <f t="shared" si="0"/>
        <v>0.0479085713136716</v>
      </c>
      <c r="J10" s="146">
        <v>350299</v>
      </c>
      <c r="K10" s="134">
        <f t="shared" si="1"/>
        <v>0.0286954858563684</v>
      </c>
      <c r="L10" s="146">
        <v>47563</v>
      </c>
      <c r="M10" s="134">
        <f t="shared" si="2"/>
        <v>0.18941193785085</v>
      </c>
    </row>
    <row r="11" customFormat="1" spans="1:13">
      <c r="A11" s="131" t="s">
        <v>41</v>
      </c>
      <c r="B11" s="146">
        <v>69415</v>
      </c>
      <c r="C11" s="146">
        <v>67547</v>
      </c>
      <c r="D11" s="146">
        <v>1868</v>
      </c>
      <c r="E11" s="146">
        <v>265685</v>
      </c>
      <c r="F11" s="146">
        <v>258371</v>
      </c>
      <c r="G11" s="146">
        <v>7314</v>
      </c>
      <c r="H11" s="146">
        <v>123724</v>
      </c>
      <c r="I11" s="134">
        <f t="shared" si="0"/>
        <v>1.14740066599851</v>
      </c>
      <c r="J11" s="146">
        <v>117368</v>
      </c>
      <c r="K11" s="134">
        <f t="shared" si="1"/>
        <v>1.20137516188399</v>
      </c>
      <c r="L11" s="146">
        <v>6356</v>
      </c>
      <c r="M11" s="134">
        <f t="shared" si="2"/>
        <v>0.150723725613593</v>
      </c>
    </row>
    <row r="12" customFormat="1" spans="1:13">
      <c r="A12" s="131" t="s">
        <v>26</v>
      </c>
      <c r="B12" s="147">
        <f>SUM(B7:B11)</f>
        <v>224161</v>
      </c>
      <c r="C12" s="147">
        <f t="shared" ref="C12:H12" si="3">SUM(C7:C11)</f>
        <v>175642</v>
      </c>
      <c r="D12" s="147">
        <f t="shared" si="3"/>
        <v>48519</v>
      </c>
      <c r="E12" s="147">
        <f t="shared" si="3"/>
        <v>788920</v>
      </c>
      <c r="F12" s="147">
        <f t="shared" si="3"/>
        <v>669325</v>
      </c>
      <c r="G12" s="147">
        <f t="shared" si="3"/>
        <v>119595</v>
      </c>
      <c r="H12" s="147">
        <f t="shared" si="3"/>
        <v>598100</v>
      </c>
      <c r="I12" s="134">
        <f t="shared" si="0"/>
        <v>0.319043638187594</v>
      </c>
      <c r="J12" s="147">
        <f>SUM(J7:J11)</f>
        <v>520744</v>
      </c>
      <c r="K12" s="134">
        <f t="shared" si="1"/>
        <v>0.285324458851182</v>
      </c>
      <c r="L12" s="147">
        <f>SUM(L7:L11)</f>
        <v>77356</v>
      </c>
      <c r="M12" s="134">
        <f t="shared" si="2"/>
        <v>0.546033921092094</v>
      </c>
    </row>
    <row r="13" spans="1:13">
      <c r="A13" s="148" t="s">
        <v>42</v>
      </c>
      <c r="B13" s="149"/>
      <c r="C13" s="149"/>
      <c r="D13" s="149"/>
      <c r="E13" s="149"/>
      <c r="F13" s="149"/>
      <c r="G13" s="149"/>
      <c r="H13" s="149"/>
      <c r="I13" s="151"/>
      <c r="J13" s="152"/>
      <c r="K13" s="152"/>
      <c r="L13" s="152"/>
      <c r="M13" s="152"/>
    </row>
    <row r="14" spans="1:9">
      <c r="A14" s="63" t="s">
        <v>43</v>
      </c>
      <c r="B14" s="8"/>
      <c r="C14" s="8"/>
      <c r="D14" s="8"/>
      <c r="E14" s="8"/>
      <c r="F14" s="8"/>
      <c r="G14" s="8"/>
      <c r="H14" s="8"/>
      <c r="I14" s="8"/>
    </row>
    <row r="15" spans="1:9">
      <c r="A15" s="63" t="s">
        <v>44</v>
      </c>
      <c r="B15" s="8"/>
      <c r="C15" s="8"/>
      <c r="D15" s="8"/>
      <c r="E15" s="8"/>
      <c r="F15" s="8"/>
      <c r="G15" s="8"/>
      <c r="H15" s="8"/>
      <c r="I15" s="8"/>
    </row>
    <row r="16" spans="1:9">
      <c r="A16" s="8" t="s">
        <v>45</v>
      </c>
      <c r="B16" s="8"/>
      <c r="C16" s="8"/>
      <c r="D16" s="8"/>
      <c r="E16" s="8"/>
      <c r="F16" s="8"/>
      <c r="G16" s="8"/>
      <c r="H16" s="8"/>
      <c r="I16" s="8"/>
    </row>
    <row r="17" ht="19" customHeight="1" spans="1:13">
      <c r="A17" s="150" t="s">
        <v>53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</row>
    <row r="18" spans="1:9">
      <c r="A18" s="129" t="s">
        <v>47</v>
      </c>
      <c r="B18" s="129"/>
      <c r="C18" s="129"/>
      <c r="D18" s="129"/>
      <c r="E18" s="129"/>
      <c r="F18" s="129"/>
      <c r="G18" s="129"/>
      <c r="H18" s="129"/>
      <c r="I18" s="129"/>
    </row>
    <row r="19" spans="1:9">
      <c r="A19" s="137" t="s">
        <v>54</v>
      </c>
      <c r="B19" s="137"/>
      <c r="C19" s="137"/>
      <c r="D19" s="137"/>
      <c r="E19" s="137"/>
      <c r="F19" s="137"/>
      <c r="G19" s="137"/>
      <c r="H19" s="137"/>
      <c r="I19" s="137"/>
    </row>
    <row r="20" spans="1:9">
      <c r="A20" s="137" t="s">
        <v>55</v>
      </c>
      <c r="B20" s="137"/>
      <c r="C20" s="137"/>
      <c r="D20" s="137"/>
      <c r="E20" s="137"/>
      <c r="F20" s="137"/>
      <c r="G20" s="137"/>
      <c r="H20" s="137"/>
      <c r="I20" s="137"/>
    </row>
  </sheetData>
  <mergeCells count="14">
    <mergeCell ref="A2:I2"/>
    <mergeCell ref="A3:H3"/>
    <mergeCell ref="A4:M4"/>
    <mergeCell ref="B5:D5"/>
    <mergeCell ref="E5:G5"/>
    <mergeCell ref="H5:M5"/>
    <mergeCell ref="A13:I13"/>
    <mergeCell ref="A14:I14"/>
    <mergeCell ref="A15:I15"/>
    <mergeCell ref="A16:I16"/>
    <mergeCell ref="A17:M17"/>
    <mergeCell ref="A18:I18"/>
    <mergeCell ref="A19:I19"/>
    <mergeCell ref="A20:I20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18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K12" sqref="K12"/>
    </sheetView>
  </sheetViews>
  <sheetFormatPr defaultColWidth="9" defaultRowHeight="13.5"/>
  <cols>
    <col min="1" max="1" width="22.25" customWidth="1"/>
    <col min="2" max="2" width="10.375"/>
    <col min="3" max="3" width="9.375"/>
    <col min="4" max="4" width="9.375" customWidth="1"/>
    <col min="5" max="5" width="11" customWidth="1"/>
    <col min="7" max="7" width="9.375"/>
    <col min="8" max="8" width="9.875" customWidth="1"/>
    <col min="9" max="9" width="11" customWidth="1"/>
    <col min="10" max="10" width="10.375"/>
    <col min="11" max="11" width="9.625" customWidth="1"/>
  </cols>
  <sheetData>
    <row r="2" customFormat="1" ht="29" customHeight="1" spans="1:9">
      <c r="A2" s="4"/>
      <c r="B2" s="4"/>
      <c r="C2" s="4"/>
      <c r="D2" s="5"/>
      <c r="E2" s="5"/>
      <c r="F2" s="5"/>
      <c r="G2" s="5"/>
      <c r="H2" s="5"/>
      <c r="I2" s="5"/>
    </row>
    <row r="3" customFormat="1" ht="29" customHeight="1" spans="1:3">
      <c r="A3" s="29" t="s">
        <v>56</v>
      </c>
      <c r="B3" s="29"/>
      <c r="C3" s="29"/>
    </row>
    <row r="4" customFormat="1" ht="29" customHeight="1" spans="1:11">
      <c r="A4" s="130"/>
      <c r="B4" s="130"/>
      <c r="C4" s="130"/>
      <c r="D4" s="8"/>
      <c r="E4" s="8"/>
      <c r="F4" s="8"/>
      <c r="G4" s="8"/>
      <c r="H4" s="8"/>
      <c r="I4" s="8"/>
      <c r="J4" s="8" t="s">
        <v>57</v>
      </c>
      <c r="K4" s="8"/>
    </row>
    <row r="5" customFormat="1" spans="1:11">
      <c r="A5" s="131"/>
      <c r="B5" s="132" t="s">
        <v>58</v>
      </c>
      <c r="C5" s="132"/>
      <c r="D5" s="132"/>
      <c r="E5" s="132"/>
      <c r="F5" s="132" t="s">
        <v>59</v>
      </c>
      <c r="G5" s="132"/>
      <c r="H5" s="132"/>
      <c r="I5" s="132"/>
      <c r="J5" s="138" t="s">
        <v>60</v>
      </c>
      <c r="K5" s="139" t="s">
        <v>61</v>
      </c>
    </row>
    <row r="6" customFormat="1" spans="1:11">
      <c r="A6" s="131"/>
      <c r="B6" s="24" t="s">
        <v>8</v>
      </c>
      <c r="C6" s="24" t="s">
        <v>9</v>
      </c>
      <c r="D6" s="24" t="s">
        <v>32</v>
      </c>
      <c r="E6" s="42" t="s">
        <v>36</v>
      </c>
      <c r="F6" s="24" t="s">
        <v>8</v>
      </c>
      <c r="G6" s="24" t="s">
        <v>9</v>
      </c>
      <c r="H6" s="24" t="s">
        <v>32</v>
      </c>
      <c r="I6" s="42" t="s">
        <v>36</v>
      </c>
      <c r="J6" s="140"/>
      <c r="K6" s="141"/>
    </row>
    <row r="7" customFormat="1" ht="14.25" spans="1:11">
      <c r="A7" s="131" t="s">
        <v>37</v>
      </c>
      <c r="B7" s="133">
        <v>337.363</v>
      </c>
      <c r="C7" s="133">
        <v>1197.7299</v>
      </c>
      <c r="D7" s="133">
        <v>524.7021</v>
      </c>
      <c r="E7" s="134">
        <f t="shared" ref="E7:E12" si="0">(C7-D7)/D7</f>
        <v>1.28268554671308</v>
      </c>
      <c r="F7" s="133">
        <v>286.6976</v>
      </c>
      <c r="G7" s="133">
        <v>1208.4606</v>
      </c>
      <c r="H7" s="133">
        <v>649.7407</v>
      </c>
      <c r="I7" s="134">
        <f t="shared" ref="I7:I12" si="1">(G7-H7)/H7</f>
        <v>0.85991211571016</v>
      </c>
      <c r="J7" s="97">
        <f>C7-G7</f>
        <v>-10.7307000000001</v>
      </c>
      <c r="K7" s="97">
        <v>101.4435</v>
      </c>
    </row>
    <row r="8" customFormat="1" ht="14.25" spans="1:11">
      <c r="A8" s="131" t="s">
        <v>38</v>
      </c>
      <c r="B8" s="133">
        <v>26.4784</v>
      </c>
      <c r="C8" s="133">
        <v>135.408</v>
      </c>
      <c r="D8" s="133">
        <v>116.3189</v>
      </c>
      <c r="E8" s="134">
        <f t="shared" si="0"/>
        <v>0.16411004574493</v>
      </c>
      <c r="F8" s="133">
        <v>34.78</v>
      </c>
      <c r="G8" s="133">
        <v>132.99</v>
      </c>
      <c r="H8" s="133">
        <v>107.9219</v>
      </c>
      <c r="I8" s="134">
        <f>(G8-H8)/H8</f>
        <v>0.232280009896045</v>
      </c>
      <c r="J8" s="97">
        <f>C8-G8</f>
        <v>2.41799999999998</v>
      </c>
      <c r="K8" s="97">
        <v>34.7397</v>
      </c>
    </row>
    <row r="9" customFormat="1" ht="14.25" spans="1:11">
      <c r="A9" s="131" t="s">
        <v>39</v>
      </c>
      <c r="B9" s="133">
        <v>9.05</v>
      </c>
      <c r="C9" s="135">
        <v>40.28</v>
      </c>
      <c r="D9" s="133">
        <v>26.2999327528</v>
      </c>
      <c r="E9" s="134">
        <f t="shared" si="0"/>
        <v>0.531562851456783</v>
      </c>
      <c r="F9" s="133">
        <v>5.65</v>
      </c>
      <c r="G9" s="133">
        <v>22.44</v>
      </c>
      <c r="H9" s="133">
        <v>21.8402907941</v>
      </c>
      <c r="I9" s="134">
        <f t="shared" si="1"/>
        <v>0.0274588471167247</v>
      </c>
      <c r="J9" s="97">
        <f>C9-G9</f>
        <v>17.84</v>
      </c>
      <c r="K9" s="97">
        <v>62.02</v>
      </c>
    </row>
    <row r="10" customFormat="1" ht="14.25" spans="1:11">
      <c r="A10" s="131" t="s">
        <v>40</v>
      </c>
      <c r="B10" s="22">
        <v>6.47</v>
      </c>
      <c r="C10" s="22">
        <v>22.87</v>
      </c>
      <c r="D10" s="22">
        <v>9.79</v>
      </c>
      <c r="E10" s="134">
        <f t="shared" si="0"/>
        <v>1.33605720122574</v>
      </c>
      <c r="F10" s="22">
        <v>2.7</v>
      </c>
      <c r="G10" s="22">
        <v>50.82</v>
      </c>
      <c r="H10" s="22">
        <v>27.25</v>
      </c>
      <c r="I10" s="134">
        <f t="shared" si="1"/>
        <v>0.864954128440367</v>
      </c>
      <c r="J10" s="97">
        <f>C10-G10</f>
        <v>-27.95</v>
      </c>
      <c r="K10" s="22">
        <v>30.31</v>
      </c>
    </row>
    <row r="11" customFormat="1" ht="14.25" spans="1:11">
      <c r="A11" s="131" t="s">
        <v>41</v>
      </c>
      <c r="B11" s="22">
        <v>2.03</v>
      </c>
      <c r="C11" s="22">
        <v>7.8</v>
      </c>
      <c r="D11" s="22">
        <v>2.87</v>
      </c>
      <c r="E11" s="134">
        <f t="shared" si="0"/>
        <v>1.71777003484321</v>
      </c>
      <c r="F11" s="22">
        <v>2.59</v>
      </c>
      <c r="G11" s="22">
        <v>8.27</v>
      </c>
      <c r="H11" s="22">
        <v>6.73</v>
      </c>
      <c r="I11" s="134">
        <f t="shared" si="1"/>
        <v>0.228826151560178</v>
      </c>
      <c r="J11" s="97">
        <f>C11-G11</f>
        <v>-0.47</v>
      </c>
      <c r="K11" s="22">
        <f>18.78+C11-G11</f>
        <v>18.31</v>
      </c>
    </row>
    <row r="12" customFormat="1" ht="14.25" spans="1:11">
      <c r="A12" s="131" t="s">
        <v>26</v>
      </c>
      <c r="B12" s="136">
        <f>SUM(B7:B11)</f>
        <v>381.3914</v>
      </c>
      <c r="C12" s="136">
        <f>SUM(C7:C11)</f>
        <v>1404.0879</v>
      </c>
      <c r="D12" s="136">
        <f>SUM(D7:D11)</f>
        <v>679.9809327528</v>
      </c>
      <c r="E12" s="134">
        <f t="shared" si="0"/>
        <v>1.06489304680318</v>
      </c>
      <c r="F12" s="136">
        <f>SUM(F7:F11)</f>
        <v>332.4176</v>
      </c>
      <c r="G12" s="136">
        <f>SUM(G7:G11)</f>
        <v>1422.9806</v>
      </c>
      <c r="H12" s="136">
        <f>SUM(H7:H11)</f>
        <v>813.4828907941</v>
      </c>
      <c r="I12" s="134">
        <f t="shared" si="1"/>
        <v>0.749244656652736</v>
      </c>
      <c r="J12" s="97">
        <f>C12-G12</f>
        <v>-18.8927000000001</v>
      </c>
      <c r="K12" s="136">
        <f>SUM(K7:K11)</f>
        <v>246.8232</v>
      </c>
    </row>
    <row r="13" ht="17" customHeight="1" spans="1:11">
      <c r="A13" s="63" t="s">
        <v>62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</row>
    <row r="14" s="103" customFormat="1" ht="17" customHeight="1" spans="1:11">
      <c r="A14" s="137" t="s">
        <v>63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</row>
    <row r="15" s="103" customFormat="1" ht="19" customHeight="1" spans="1:11">
      <c r="A15" s="137" t="s">
        <v>64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</row>
    <row r="16" spans="1:9">
      <c r="A16" s="8"/>
      <c r="B16" s="8"/>
      <c r="C16" s="8"/>
      <c r="D16" s="8"/>
      <c r="E16" s="8"/>
      <c r="F16" s="8"/>
      <c r="G16" s="8"/>
      <c r="H16" s="8"/>
      <c r="I16" s="8"/>
    </row>
    <row r="17" spans="1:9">
      <c r="A17" s="8"/>
      <c r="B17" s="8"/>
      <c r="C17" s="8"/>
      <c r="D17" s="8"/>
      <c r="E17" s="8"/>
      <c r="F17" s="8"/>
      <c r="G17" s="8"/>
      <c r="H17" s="8"/>
      <c r="I17" s="8"/>
    </row>
    <row r="18" ht="28" customHeight="1" spans="1:9">
      <c r="A18" s="82"/>
      <c r="B18" s="82"/>
      <c r="C18" s="82"/>
      <c r="D18" s="82"/>
      <c r="E18" s="82"/>
      <c r="F18" s="82"/>
      <c r="G18" s="82"/>
      <c r="H18" s="82"/>
      <c r="I18" s="82"/>
    </row>
  </sheetData>
  <mergeCells count="17">
    <mergeCell ref="A2:C2"/>
    <mergeCell ref="A3:C3"/>
    <mergeCell ref="A4:C4"/>
    <mergeCell ref="D4:E4"/>
    <mergeCell ref="F4:G4"/>
    <mergeCell ref="H4:I4"/>
    <mergeCell ref="J4:K4"/>
    <mergeCell ref="B5:E5"/>
    <mergeCell ref="F5:I5"/>
    <mergeCell ref="A13:K13"/>
    <mergeCell ref="A14:K14"/>
    <mergeCell ref="A15:K15"/>
    <mergeCell ref="A16:I16"/>
    <mergeCell ref="A17:I17"/>
    <mergeCell ref="A18:I18"/>
    <mergeCell ref="J5:J6"/>
    <mergeCell ref="K5:K6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H16" sqref="H16"/>
    </sheetView>
  </sheetViews>
  <sheetFormatPr defaultColWidth="9" defaultRowHeight="13.5"/>
  <cols>
    <col min="1" max="1" width="29.125" customWidth="1"/>
    <col min="2" max="2" width="8.5" customWidth="1"/>
    <col min="3" max="3" width="11" customWidth="1"/>
    <col min="4" max="7" width="17.125" customWidth="1"/>
  </cols>
  <sheetData>
    <row r="1" customFormat="1" ht="29" customHeight="1" spans="1:10">
      <c r="A1" s="2"/>
      <c r="B1" s="2"/>
      <c r="C1" s="2"/>
      <c r="D1" s="2"/>
      <c r="E1" s="2"/>
      <c r="F1" s="2"/>
      <c r="G1" s="2"/>
      <c r="H1" s="3"/>
      <c r="I1" s="3"/>
      <c r="J1" s="3"/>
    </row>
    <row r="2" customFormat="1" ht="21" customHeight="1" spans="1:10">
      <c r="A2" s="4" t="s">
        <v>65</v>
      </c>
      <c r="B2" s="4"/>
      <c r="C2" s="4"/>
      <c r="D2" s="4"/>
      <c r="E2" s="5"/>
      <c r="F2" s="5"/>
      <c r="G2" s="5"/>
      <c r="H2" s="5"/>
      <c r="I2" s="5"/>
      <c r="J2" s="5"/>
    </row>
    <row r="3" customFormat="1" ht="19" customHeight="1" spans="1:6">
      <c r="A3" s="29" t="s">
        <v>66</v>
      </c>
      <c r="B3" s="29"/>
      <c r="C3" s="29"/>
      <c r="D3" s="29"/>
      <c r="E3" s="29"/>
      <c r="F3" s="29"/>
    </row>
    <row r="4" customFormat="1" ht="18" customHeight="1" spans="1:10">
      <c r="A4" s="64" t="s">
        <v>67</v>
      </c>
      <c r="B4" s="7" t="s">
        <v>68</v>
      </c>
      <c r="C4" s="104" t="s">
        <v>69</v>
      </c>
      <c r="D4" s="105" t="s">
        <v>70</v>
      </c>
      <c r="E4" s="105"/>
      <c r="F4" s="105" t="s">
        <v>71</v>
      </c>
      <c r="G4" s="105"/>
      <c r="H4" s="8"/>
      <c r="I4" s="8"/>
      <c r="J4" s="8"/>
    </row>
    <row r="5" customFormat="1" ht="20" customHeight="1" spans="1:10">
      <c r="A5" s="68"/>
      <c r="B5" s="7"/>
      <c r="C5" s="104"/>
      <c r="D5" s="106" t="s">
        <v>8</v>
      </c>
      <c r="E5" s="107" t="s">
        <v>72</v>
      </c>
      <c r="F5" s="106" t="s">
        <v>32</v>
      </c>
      <c r="G5" s="107" t="s">
        <v>73</v>
      </c>
      <c r="H5" s="8"/>
      <c r="I5" s="8"/>
      <c r="J5" s="8"/>
    </row>
    <row r="6" s="102" customFormat="1" ht="14.25" spans="1:10">
      <c r="A6" s="35" t="s">
        <v>74</v>
      </c>
      <c r="B6" s="10" t="s">
        <v>75</v>
      </c>
      <c r="C6" s="108" t="s">
        <v>76</v>
      </c>
      <c r="D6" s="109" t="s">
        <v>77</v>
      </c>
      <c r="E6" s="31">
        <v>2.92</v>
      </c>
      <c r="F6" s="110">
        <v>3.04</v>
      </c>
      <c r="G6" s="111">
        <v>-0.12</v>
      </c>
      <c r="H6" s="112"/>
      <c r="I6" s="112"/>
      <c r="J6" s="112"/>
    </row>
    <row r="7" s="102" customFormat="1" ht="14.25" spans="1:10">
      <c r="A7" s="35" t="s">
        <v>78</v>
      </c>
      <c r="B7" s="10" t="s">
        <v>79</v>
      </c>
      <c r="C7" s="108">
        <v>26000</v>
      </c>
      <c r="D7" s="113">
        <v>40315</v>
      </c>
      <c r="E7" s="31">
        <v>67578</v>
      </c>
      <c r="F7" s="110">
        <v>28085</v>
      </c>
      <c r="G7" s="114">
        <v>1.40619547801317</v>
      </c>
      <c r="H7" s="115"/>
      <c r="I7" s="115"/>
      <c r="J7" s="115"/>
    </row>
    <row r="8" s="102" customFormat="1" ht="14.25" spans="1:10">
      <c r="A8" s="35" t="s">
        <v>80</v>
      </c>
      <c r="B8" s="10" t="s">
        <v>79</v>
      </c>
      <c r="C8" s="116">
        <v>30000</v>
      </c>
      <c r="D8" s="113">
        <v>6908</v>
      </c>
      <c r="E8" s="31">
        <v>35049</v>
      </c>
      <c r="F8" s="110">
        <v>33660</v>
      </c>
      <c r="G8" s="114">
        <v>0.0412655971479501</v>
      </c>
      <c r="H8" s="117"/>
      <c r="I8" s="117"/>
      <c r="J8" s="117"/>
    </row>
    <row r="9" s="102" customFormat="1" ht="14.25" spans="1:10">
      <c r="A9" s="35" t="s">
        <v>81</v>
      </c>
      <c r="B9" s="10" t="s">
        <v>79</v>
      </c>
      <c r="C9" s="118"/>
      <c r="D9" s="113">
        <v>4828</v>
      </c>
      <c r="E9" s="31">
        <v>21607</v>
      </c>
      <c r="F9" s="110">
        <v>20423</v>
      </c>
      <c r="G9" s="114">
        <v>0.0579738530088626</v>
      </c>
      <c r="H9" s="117"/>
      <c r="I9" s="117"/>
      <c r="J9" s="117"/>
    </row>
    <row r="10" s="102" customFormat="1" ht="14.25" spans="1:10">
      <c r="A10" s="35" t="s">
        <v>82</v>
      </c>
      <c r="B10" s="10" t="s">
        <v>79</v>
      </c>
      <c r="C10" s="119"/>
      <c r="D10" s="113">
        <v>2080</v>
      </c>
      <c r="E10" s="31">
        <v>13442</v>
      </c>
      <c r="F10" s="110">
        <v>13237</v>
      </c>
      <c r="G10" s="114">
        <v>0.0154868928004835</v>
      </c>
      <c r="H10" s="117"/>
      <c r="I10" s="117"/>
      <c r="J10" s="117"/>
    </row>
    <row r="11" s="102" customFormat="1" ht="14.25" spans="1:10">
      <c r="A11" s="35" t="s">
        <v>83</v>
      </c>
      <c r="B11" s="10" t="s">
        <v>79</v>
      </c>
      <c r="C11" s="116">
        <v>60000</v>
      </c>
      <c r="D11" s="113">
        <v>14636</v>
      </c>
      <c r="E11" s="31">
        <v>77762</v>
      </c>
      <c r="F11" s="110">
        <v>79958</v>
      </c>
      <c r="G11" s="114">
        <v>-0.0274644188198804</v>
      </c>
      <c r="H11" s="117"/>
      <c r="I11" s="117"/>
      <c r="J11" s="117"/>
    </row>
    <row r="12" s="102" customFormat="1" ht="14.25" spans="1:7">
      <c r="A12" s="35" t="s">
        <v>84</v>
      </c>
      <c r="B12" s="10" t="s">
        <v>79</v>
      </c>
      <c r="C12" s="118"/>
      <c r="D12" s="113">
        <v>9445</v>
      </c>
      <c r="E12" s="31">
        <v>46187</v>
      </c>
      <c r="F12" s="110">
        <v>46790</v>
      </c>
      <c r="G12" s="114">
        <v>-0.0128873690959607</v>
      </c>
    </row>
    <row r="13" s="102" customFormat="1" ht="14.25" spans="1:7">
      <c r="A13" s="35" t="s">
        <v>85</v>
      </c>
      <c r="B13" s="10" t="s">
        <v>79</v>
      </c>
      <c r="C13" s="119"/>
      <c r="D13" s="113">
        <v>5191</v>
      </c>
      <c r="E13" s="31">
        <v>31575</v>
      </c>
      <c r="F13" s="110">
        <v>33168</v>
      </c>
      <c r="G13" s="114">
        <v>-0.0480282199710564</v>
      </c>
    </row>
    <row r="14" s="102" customFormat="1" ht="14.25" spans="1:7">
      <c r="A14" s="120" t="s">
        <v>86</v>
      </c>
      <c r="B14" s="121" t="s">
        <v>87</v>
      </c>
      <c r="C14" s="108">
        <v>0.4</v>
      </c>
      <c r="D14" s="113">
        <v>0.0904</v>
      </c>
      <c r="E14" s="122">
        <v>0.4853</v>
      </c>
      <c r="F14" s="122">
        <v>0.5064</v>
      </c>
      <c r="G14" s="114">
        <v>-0.0416666666666666</v>
      </c>
    </row>
    <row r="15" s="102" customFormat="1" ht="14.25" spans="1:8">
      <c r="A15" s="123" t="s">
        <v>88</v>
      </c>
      <c r="B15" s="121" t="s">
        <v>87</v>
      </c>
      <c r="C15" s="108">
        <v>4.2</v>
      </c>
      <c r="D15" s="113">
        <v>1.8313</v>
      </c>
      <c r="E15" s="31">
        <v>6.7578</v>
      </c>
      <c r="F15" s="110">
        <v>2.8085</v>
      </c>
      <c r="G15" s="114">
        <v>1.40619547801317</v>
      </c>
      <c r="H15" s="117"/>
    </row>
    <row r="16" spans="1:8">
      <c r="A16" s="120" t="s">
        <v>89</v>
      </c>
      <c r="B16" s="124" t="s">
        <v>87</v>
      </c>
      <c r="C16" s="124">
        <v>20</v>
      </c>
      <c r="D16" s="125">
        <v>3.2495</v>
      </c>
      <c r="E16" s="125">
        <v>20.5695</v>
      </c>
      <c r="F16" s="125">
        <v>18.7649</v>
      </c>
      <c r="G16" s="126">
        <f t="shared" ref="G16:G19" si="0">(E16-F16)/F16</f>
        <v>0.0961689111053083</v>
      </c>
      <c r="H16" s="21"/>
    </row>
    <row r="17" s="103" customFormat="1" ht="16" customHeight="1" spans="1:8">
      <c r="A17" s="120" t="s">
        <v>90</v>
      </c>
      <c r="B17" s="127" t="s">
        <v>87</v>
      </c>
      <c r="C17" s="71">
        <v>24.37</v>
      </c>
      <c r="D17" s="42">
        <v>7.16</v>
      </c>
      <c r="E17" s="42">
        <v>26.59</v>
      </c>
      <c r="F17" s="42">
        <v>19.29</v>
      </c>
      <c r="G17" s="45">
        <f>(E17-F17)/F17*100%</f>
        <v>0.378434421980301</v>
      </c>
      <c r="H17" s="128"/>
    </row>
    <row r="18" spans="1:8">
      <c r="A18" s="70" t="s">
        <v>91</v>
      </c>
      <c r="B18" s="71" t="s">
        <v>92</v>
      </c>
      <c r="C18" s="124">
        <v>30</v>
      </c>
      <c r="D18" s="125">
        <v>0</v>
      </c>
      <c r="E18" s="125">
        <v>143</v>
      </c>
      <c r="F18" s="125">
        <v>102</v>
      </c>
      <c r="G18" s="126">
        <f t="shared" si="0"/>
        <v>0.401960784313726</v>
      </c>
      <c r="H18" s="21"/>
    </row>
    <row r="19" spans="1:8">
      <c r="A19" s="70" t="s">
        <v>93</v>
      </c>
      <c r="B19" s="71" t="s">
        <v>92</v>
      </c>
      <c r="C19" s="124">
        <v>200</v>
      </c>
      <c r="D19" s="125">
        <v>0</v>
      </c>
      <c r="E19" s="125">
        <v>202</v>
      </c>
      <c r="F19" s="125">
        <v>302</v>
      </c>
      <c r="G19" s="126">
        <f t="shared" si="0"/>
        <v>-0.33112582781457</v>
      </c>
      <c r="H19" s="21"/>
    </row>
    <row r="20" s="15" customFormat="1" ht="15" customHeight="1" spans="1:7">
      <c r="A20" s="129" t="s">
        <v>94</v>
      </c>
      <c r="B20" s="129"/>
      <c r="C20" s="129"/>
      <c r="D20" s="129"/>
      <c r="E20" s="129"/>
      <c r="F20" s="129"/>
      <c r="G20" s="129"/>
    </row>
    <row r="21" s="15" customFormat="1" ht="15" customHeight="1" spans="1:7">
      <c r="A21" s="129" t="s">
        <v>95</v>
      </c>
      <c r="B21" s="129"/>
      <c r="C21" s="129"/>
      <c r="D21" s="129"/>
      <c r="E21" s="129"/>
      <c r="F21" s="129"/>
      <c r="G21" s="129"/>
    </row>
    <row r="22" s="15" customFormat="1" ht="15" customHeight="1" spans="1:7">
      <c r="A22" s="129" t="s">
        <v>96</v>
      </c>
      <c r="B22" s="129"/>
      <c r="C22" s="129"/>
      <c r="D22" s="129"/>
      <c r="E22" s="129"/>
      <c r="F22" s="129"/>
      <c r="G22" s="129"/>
    </row>
    <row r="23" spans="1:7">
      <c r="A23" s="8"/>
      <c r="B23" s="8"/>
      <c r="C23" s="8"/>
      <c r="D23" s="8"/>
      <c r="E23" s="8"/>
      <c r="F23" s="8"/>
      <c r="G23" s="8"/>
    </row>
    <row r="24" spans="1:7">
      <c r="A24" s="8"/>
      <c r="B24" s="8"/>
      <c r="C24" s="8"/>
      <c r="D24" s="8"/>
      <c r="E24" s="8"/>
      <c r="F24" s="8"/>
      <c r="G24" s="8"/>
    </row>
    <row r="26" spans="2:2">
      <c r="B26" t="s">
        <v>97</v>
      </c>
    </row>
  </sheetData>
  <mergeCells count="14">
    <mergeCell ref="A1:G1"/>
    <mergeCell ref="A3:F3"/>
    <mergeCell ref="D4:E4"/>
    <mergeCell ref="F4:G4"/>
    <mergeCell ref="A20:G20"/>
    <mergeCell ref="A21:G21"/>
    <mergeCell ref="A22:G22"/>
    <mergeCell ref="A23:G23"/>
    <mergeCell ref="A24:G24"/>
    <mergeCell ref="A4:A5"/>
    <mergeCell ref="B4:B5"/>
    <mergeCell ref="C4:C5"/>
    <mergeCell ref="C8:C10"/>
    <mergeCell ref="C11:C13"/>
  </mergeCells>
  <pageMargins left="1.02361111111111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I18" sqref="I17:I18"/>
    </sheetView>
  </sheetViews>
  <sheetFormatPr defaultColWidth="9" defaultRowHeight="13.5" outlineLevelCol="6"/>
  <cols>
    <col min="1" max="1" width="42.625" customWidth="1"/>
    <col min="2" max="2" width="10.5" customWidth="1"/>
    <col min="3" max="7" width="14.375" customWidth="1"/>
  </cols>
  <sheetData>
    <row r="1" customFormat="1" ht="29" customHeight="1" spans="1:7">
      <c r="A1" s="2"/>
      <c r="B1" s="2"/>
      <c r="C1" s="2"/>
      <c r="D1" s="2"/>
      <c r="E1" s="2"/>
      <c r="F1" s="2"/>
      <c r="G1" s="2"/>
    </row>
    <row r="2" customFormat="1" ht="29" customHeight="1" spans="1:7">
      <c r="A2" s="4"/>
      <c r="B2" s="4"/>
      <c r="C2" s="4"/>
      <c r="D2" s="4"/>
      <c r="E2" s="4"/>
      <c r="F2" s="5"/>
      <c r="G2" s="5"/>
    </row>
    <row r="3" customFormat="1" ht="21" customHeight="1" spans="1:6">
      <c r="A3" s="29" t="s">
        <v>98</v>
      </c>
      <c r="B3" s="29"/>
      <c r="C3" s="29"/>
      <c r="D3" s="29"/>
      <c r="E3" s="29"/>
      <c r="F3" s="29"/>
    </row>
    <row r="4" customFormat="1" ht="22" customHeight="1" spans="1:7">
      <c r="A4" s="85" t="s">
        <v>67</v>
      </c>
      <c r="B4" s="85" t="s">
        <v>68</v>
      </c>
      <c r="C4" s="86" t="s">
        <v>69</v>
      </c>
      <c r="D4" s="87" t="s">
        <v>70</v>
      </c>
      <c r="E4" s="88"/>
      <c r="F4" s="87" t="s">
        <v>71</v>
      </c>
      <c r="G4" s="88"/>
    </row>
    <row r="5" customFormat="1" ht="22" customHeight="1" spans="1:7">
      <c r="A5" s="89"/>
      <c r="B5" s="89"/>
      <c r="C5" s="90"/>
      <c r="D5" s="91" t="s">
        <v>8</v>
      </c>
      <c r="E5" s="91" t="s">
        <v>72</v>
      </c>
      <c r="F5" s="91" t="s">
        <v>32</v>
      </c>
      <c r="G5" s="91" t="s">
        <v>73</v>
      </c>
    </row>
    <row r="6" customFormat="1" ht="22" customHeight="1" spans="1:7">
      <c r="A6" s="70" t="s">
        <v>99</v>
      </c>
      <c r="B6" s="71" t="s">
        <v>100</v>
      </c>
      <c r="C6" s="92">
        <v>300000</v>
      </c>
      <c r="D6" s="93">
        <v>67921</v>
      </c>
      <c r="E6" s="93">
        <v>451431</v>
      </c>
      <c r="F6" s="94">
        <v>541673</v>
      </c>
      <c r="G6" s="95">
        <v>-0.166598667461734</v>
      </c>
    </row>
    <row r="7" ht="22" customHeight="1" spans="1:7">
      <c r="A7" s="70" t="s">
        <v>101</v>
      </c>
      <c r="B7" s="71" t="s">
        <v>87</v>
      </c>
      <c r="C7" s="96">
        <v>532.89</v>
      </c>
      <c r="D7" s="97">
        <v>11.8894</v>
      </c>
      <c r="E7" s="97">
        <v>571.1921</v>
      </c>
      <c r="F7" s="97">
        <v>531.03</v>
      </c>
      <c r="G7" s="95">
        <v>0.07563056701128</v>
      </c>
    </row>
    <row r="8" ht="22" customHeight="1" spans="1:7">
      <c r="A8" s="70" t="s">
        <v>102</v>
      </c>
      <c r="B8" s="71" t="s">
        <v>87</v>
      </c>
      <c r="C8" s="96">
        <v>352.32</v>
      </c>
      <c r="D8" s="97">
        <v>9.9699</v>
      </c>
      <c r="E8" s="97">
        <v>387.127</v>
      </c>
      <c r="F8" s="98">
        <v>352.1927</v>
      </c>
      <c r="G8" s="95">
        <v>0.0991908690895638</v>
      </c>
    </row>
    <row r="9" ht="22" customHeight="1" spans="1:7">
      <c r="A9" s="70" t="s">
        <v>103</v>
      </c>
      <c r="B9" s="71" t="s">
        <v>87</v>
      </c>
      <c r="C9" s="96">
        <v>336.1</v>
      </c>
      <c r="D9" s="96" t="s">
        <v>104</v>
      </c>
      <c r="E9" s="96">
        <v>398.91</v>
      </c>
      <c r="F9" s="97">
        <v>333.24</v>
      </c>
      <c r="G9" s="95">
        <v>0.19706517824991</v>
      </c>
    </row>
    <row r="10" ht="22" customHeight="1" spans="1:7">
      <c r="A10" s="70" t="s">
        <v>105</v>
      </c>
      <c r="B10" s="71" t="s">
        <v>87</v>
      </c>
      <c r="C10" s="99">
        <v>286</v>
      </c>
      <c r="D10" s="100" t="s">
        <v>106</v>
      </c>
      <c r="E10" s="97">
        <v>301.3411</v>
      </c>
      <c r="F10" s="97">
        <v>277.0612</v>
      </c>
      <c r="G10" s="95">
        <v>0.0876337069210702</v>
      </c>
    </row>
    <row r="11" ht="22" customHeight="1" spans="1:7">
      <c r="A11" s="70" t="s">
        <v>107</v>
      </c>
      <c r="B11" s="101" t="s">
        <v>87</v>
      </c>
      <c r="C11" s="12">
        <v>1069.6</v>
      </c>
      <c r="D11" s="12">
        <v>6.07</v>
      </c>
      <c r="E11" s="12">
        <v>1099.9</v>
      </c>
      <c r="F11" s="12">
        <v>1035</v>
      </c>
      <c r="G11" s="79">
        <v>0.0627</v>
      </c>
    </row>
    <row r="12" spans="1:7">
      <c r="A12" s="83" t="s">
        <v>108</v>
      </c>
      <c r="B12" s="83"/>
      <c r="C12" s="83"/>
      <c r="D12" s="83"/>
      <c r="E12" s="83"/>
      <c r="F12" s="83"/>
      <c r="G12" s="83"/>
    </row>
    <row r="13" spans="1:7">
      <c r="A13" s="63" t="s">
        <v>109</v>
      </c>
      <c r="B13" s="63"/>
      <c r="C13" s="63"/>
      <c r="D13" s="63"/>
      <c r="E13" s="63"/>
      <c r="F13" s="63"/>
      <c r="G13" s="63"/>
    </row>
    <row r="14" spans="1:7">
      <c r="A14" s="63" t="s">
        <v>110</v>
      </c>
      <c r="B14" s="63"/>
      <c r="C14" s="63"/>
      <c r="D14" s="63"/>
      <c r="E14" s="63"/>
      <c r="F14" s="63"/>
      <c r="G14" s="63"/>
    </row>
    <row r="15" spans="1:7">
      <c r="A15" s="63" t="s">
        <v>111</v>
      </c>
      <c r="B15" s="63"/>
      <c r="C15" s="63"/>
      <c r="D15" s="63"/>
      <c r="E15" s="63"/>
      <c r="F15" s="63"/>
      <c r="G15" s="63"/>
    </row>
    <row r="16" spans="1:7">
      <c r="A16" s="8"/>
      <c r="B16" s="8"/>
      <c r="C16" s="8"/>
      <c r="D16" s="8"/>
      <c r="E16" s="8"/>
      <c r="F16" s="8"/>
      <c r="G16" s="8"/>
    </row>
    <row r="17" spans="1:7">
      <c r="A17" s="8"/>
      <c r="B17" s="8"/>
      <c r="C17" s="8"/>
      <c r="D17" s="8"/>
      <c r="E17" s="8"/>
      <c r="F17" s="8"/>
      <c r="G17" s="8"/>
    </row>
    <row r="18" spans="1:7">
      <c r="A18" s="8"/>
      <c r="B18" s="8"/>
      <c r="C18" s="8"/>
      <c r="D18" s="8"/>
      <c r="E18" s="8"/>
      <c r="F18" s="8"/>
      <c r="G18" s="8"/>
    </row>
    <row r="20" spans="4:4">
      <c r="D20" t="s">
        <v>112</v>
      </c>
    </row>
  </sheetData>
  <mergeCells count="12">
    <mergeCell ref="A1:G1"/>
    <mergeCell ref="A2:C2"/>
    <mergeCell ref="A3:F3"/>
    <mergeCell ref="D4:E4"/>
    <mergeCell ref="F4:G4"/>
    <mergeCell ref="A12:G12"/>
    <mergeCell ref="A13:G13"/>
    <mergeCell ref="A14:G14"/>
    <mergeCell ref="A15:G15"/>
    <mergeCell ref="A4:A5"/>
    <mergeCell ref="B4:B5"/>
    <mergeCell ref="C4:C5"/>
  </mergeCells>
  <pageMargins left="1.14166666666667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view="pageBreakPreview" zoomScaleNormal="100" workbookViewId="0">
      <pane ySplit="4" topLeftCell="A6" activePane="bottomLeft" state="frozen"/>
      <selection/>
      <selection pane="bottomLeft" activeCell="K12" sqref="K12"/>
    </sheetView>
  </sheetViews>
  <sheetFormatPr defaultColWidth="9" defaultRowHeight="13.5"/>
  <cols>
    <col min="1" max="1" width="36.125" customWidth="1"/>
    <col min="3" max="7" width="14.25" customWidth="1"/>
  </cols>
  <sheetData>
    <row r="1" customFormat="1" ht="29" customHeight="1" spans="1:10">
      <c r="A1" s="4"/>
      <c r="B1" s="4"/>
      <c r="C1" s="4"/>
      <c r="D1" s="4"/>
      <c r="E1" s="4"/>
      <c r="F1" s="5"/>
      <c r="G1" s="5"/>
      <c r="H1" s="5"/>
      <c r="I1" s="5"/>
      <c r="J1" s="5"/>
    </row>
    <row r="2" customFormat="1" ht="29" customHeight="1" spans="1:6">
      <c r="A2" s="29" t="s">
        <v>113</v>
      </c>
      <c r="B2" s="29"/>
      <c r="C2" s="29"/>
      <c r="D2" s="29"/>
      <c r="E2" s="29"/>
      <c r="F2" s="29"/>
    </row>
    <row r="3" customFormat="1" ht="29" customHeight="1" spans="1:10">
      <c r="A3" s="64" t="s">
        <v>67</v>
      </c>
      <c r="B3" s="64" t="s">
        <v>68</v>
      </c>
      <c r="C3" s="65" t="s">
        <v>69</v>
      </c>
      <c r="D3" s="66" t="s">
        <v>70</v>
      </c>
      <c r="E3" s="67"/>
      <c r="F3" s="66" t="s">
        <v>71</v>
      </c>
      <c r="G3" s="67"/>
      <c r="H3" s="8"/>
      <c r="I3" s="8"/>
      <c r="J3" s="8"/>
    </row>
    <row r="4" customFormat="1" ht="29" customHeight="1" spans="1:10">
      <c r="A4" s="68"/>
      <c r="B4" s="68"/>
      <c r="C4" s="69"/>
      <c r="D4" s="7" t="s">
        <v>8</v>
      </c>
      <c r="E4" s="7" t="s">
        <v>72</v>
      </c>
      <c r="F4" s="7" t="s">
        <v>32</v>
      </c>
      <c r="G4" s="7" t="s">
        <v>114</v>
      </c>
      <c r="H4" s="8"/>
      <c r="I4" s="8"/>
      <c r="J4" s="8"/>
    </row>
    <row r="5" s="1" customFormat="1" ht="28" customHeight="1" spans="1:7">
      <c r="A5" s="70" t="s">
        <v>115</v>
      </c>
      <c r="B5" s="71" t="s">
        <v>79</v>
      </c>
      <c r="C5" s="72">
        <v>170000</v>
      </c>
      <c r="D5" s="47">
        <v>49995</v>
      </c>
      <c r="E5" s="47">
        <v>447944</v>
      </c>
      <c r="F5" s="47">
        <v>428365</v>
      </c>
      <c r="G5" s="73">
        <v>0.0457</v>
      </c>
    </row>
    <row r="6" s="1" customFormat="1" ht="28" customHeight="1" spans="1:7">
      <c r="A6" s="70" t="s">
        <v>116</v>
      </c>
      <c r="B6" s="71" t="s">
        <v>117</v>
      </c>
      <c r="C6" s="72">
        <v>5</v>
      </c>
      <c r="D6" s="72">
        <v>6</v>
      </c>
      <c r="E6" s="72">
        <v>6</v>
      </c>
      <c r="F6" s="50">
        <v>5</v>
      </c>
      <c r="G6" s="74">
        <v>0.2</v>
      </c>
    </row>
    <row r="7" s="1" customFormat="1" ht="28" customHeight="1" spans="1:7">
      <c r="A7" s="70" t="s">
        <v>118</v>
      </c>
      <c r="B7" s="71" t="s">
        <v>79</v>
      </c>
      <c r="C7" s="72">
        <v>20</v>
      </c>
      <c r="D7" s="72">
        <v>20</v>
      </c>
      <c r="E7" s="72">
        <v>20</v>
      </c>
      <c r="F7" s="50" t="s">
        <v>119</v>
      </c>
      <c r="G7" s="75"/>
    </row>
    <row r="8" s="1" customFormat="1" ht="28" customHeight="1" spans="1:7">
      <c r="A8" s="70" t="s">
        <v>120</v>
      </c>
      <c r="B8" s="71" t="s">
        <v>79</v>
      </c>
      <c r="C8" s="72">
        <v>50</v>
      </c>
      <c r="D8" s="72">
        <v>50</v>
      </c>
      <c r="E8" s="72">
        <v>50</v>
      </c>
      <c r="F8" s="50" t="s">
        <v>119</v>
      </c>
      <c r="G8" s="75"/>
    </row>
    <row r="9" ht="28" customHeight="1" spans="1:10">
      <c r="A9" s="70" t="s">
        <v>121</v>
      </c>
      <c r="B9" s="71" t="s">
        <v>75</v>
      </c>
      <c r="C9" s="12" t="s">
        <v>122</v>
      </c>
      <c r="D9" s="76"/>
      <c r="E9" s="77">
        <v>96.66</v>
      </c>
      <c r="F9" s="78"/>
      <c r="G9" s="40"/>
      <c r="H9" s="15"/>
      <c r="I9" s="8"/>
      <c r="J9" s="8"/>
    </row>
    <row r="10" ht="28" customHeight="1" spans="1:10">
      <c r="A10" s="70" t="s">
        <v>123</v>
      </c>
      <c r="B10" s="71" t="s">
        <v>75</v>
      </c>
      <c r="C10" s="12" t="s">
        <v>124</v>
      </c>
      <c r="D10" s="79"/>
      <c r="E10" s="80">
        <v>71.1</v>
      </c>
      <c r="F10" s="78"/>
      <c r="G10" s="40"/>
      <c r="H10" s="15"/>
      <c r="I10" s="8"/>
      <c r="J10" s="8"/>
    </row>
    <row r="11" ht="28" customHeight="1" spans="1:10">
      <c r="A11" s="70" t="s">
        <v>125</v>
      </c>
      <c r="B11" s="71" t="s">
        <v>75</v>
      </c>
      <c r="C11" s="81" t="s">
        <v>126</v>
      </c>
      <c r="D11" s="81">
        <v>100</v>
      </c>
      <c r="E11" s="81">
        <v>100</v>
      </c>
      <c r="F11" s="81">
        <v>100</v>
      </c>
      <c r="G11" s="40"/>
      <c r="H11" s="82"/>
      <c r="I11" s="82"/>
      <c r="J11" s="82"/>
    </row>
    <row r="12" spans="1:9">
      <c r="A12" s="83" t="s">
        <v>127</v>
      </c>
      <c r="B12" s="83"/>
      <c r="C12" s="83"/>
      <c r="D12" s="83"/>
      <c r="E12" s="83"/>
      <c r="F12" s="83"/>
      <c r="G12" s="83"/>
      <c r="H12" s="8"/>
      <c r="I12" s="8"/>
    </row>
    <row r="13" spans="1:7">
      <c r="A13" s="63" t="s">
        <v>128</v>
      </c>
      <c r="B13" s="63"/>
      <c r="C13" s="63"/>
      <c r="D13" s="63"/>
      <c r="E13" s="63"/>
      <c r="F13" s="63"/>
      <c r="G13" s="63"/>
    </row>
    <row r="14" spans="1:7">
      <c r="A14" s="63" t="s">
        <v>129</v>
      </c>
      <c r="B14" s="63"/>
      <c r="C14" s="63"/>
      <c r="D14" s="63"/>
      <c r="E14" s="63"/>
      <c r="F14" s="63"/>
      <c r="G14" s="63"/>
    </row>
    <row r="15" spans="1:7">
      <c r="A15" s="84"/>
      <c r="B15" s="84"/>
      <c r="C15" s="84"/>
      <c r="D15" s="84"/>
      <c r="E15" s="84"/>
      <c r="F15" s="84"/>
      <c r="G15" s="84"/>
    </row>
  </sheetData>
  <mergeCells count="11">
    <mergeCell ref="A1:C1"/>
    <mergeCell ref="A2:F2"/>
    <mergeCell ref="D3:E3"/>
    <mergeCell ref="F3:G3"/>
    <mergeCell ref="A12:G12"/>
    <mergeCell ref="A13:G13"/>
    <mergeCell ref="A14:G14"/>
    <mergeCell ref="A15:G15"/>
    <mergeCell ref="A3:A4"/>
    <mergeCell ref="B3:B4"/>
    <mergeCell ref="C3:C4"/>
  </mergeCells>
  <pageMargins left="1.14166666666667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6"/>
  <sheetViews>
    <sheetView workbookViewId="0">
      <pane xSplit="1" ySplit="4" topLeftCell="B83" activePane="bottomRight" state="frozen"/>
      <selection/>
      <selection pane="topRight"/>
      <selection pane="bottomLeft"/>
      <selection pane="bottomRight" activeCell="F97" sqref="F97"/>
    </sheetView>
  </sheetViews>
  <sheetFormatPr defaultColWidth="9" defaultRowHeight="13.5" outlineLevelCol="6"/>
  <cols>
    <col min="1" max="1" width="32.625" customWidth="1"/>
    <col min="2" max="2" width="7.25" customWidth="1"/>
    <col min="3" max="3" width="10" customWidth="1"/>
    <col min="4" max="4" width="10.75" customWidth="1"/>
    <col min="5" max="5" width="12.875" customWidth="1"/>
    <col min="6" max="6" width="12.5" customWidth="1"/>
    <col min="7" max="7" width="13.75"/>
  </cols>
  <sheetData>
    <row r="1" customFormat="1" ht="30" customHeight="1" spans="1:7">
      <c r="A1" s="2"/>
      <c r="B1" s="2"/>
      <c r="C1" s="2"/>
      <c r="D1" s="2"/>
      <c r="E1" s="2"/>
      <c r="F1" s="2"/>
      <c r="G1" s="3"/>
    </row>
    <row r="2" customFormat="1" ht="18" customHeight="1" spans="1:5">
      <c r="A2" s="29" t="s">
        <v>130</v>
      </c>
      <c r="B2" s="29"/>
      <c r="C2" s="29"/>
      <c r="D2" s="29"/>
      <c r="E2" s="29"/>
    </row>
    <row r="3" customFormat="1" ht="15" customHeight="1" spans="1:7">
      <c r="A3" s="30" t="s">
        <v>131</v>
      </c>
      <c r="B3" s="6" t="s">
        <v>132</v>
      </c>
      <c r="C3" s="31" t="s">
        <v>70</v>
      </c>
      <c r="D3" s="31"/>
      <c r="E3" s="31" t="s">
        <v>71</v>
      </c>
      <c r="F3" s="31"/>
      <c r="G3" s="8"/>
    </row>
    <row r="4" customFormat="1" ht="16" customHeight="1" spans="1:7">
      <c r="A4" s="32"/>
      <c r="B4" s="6"/>
      <c r="C4" s="33" t="s">
        <v>8</v>
      </c>
      <c r="D4" s="34" t="s">
        <v>72</v>
      </c>
      <c r="E4" s="33" t="s">
        <v>32</v>
      </c>
      <c r="F4" s="34" t="s">
        <v>73</v>
      </c>
      <c r="G4" s="8"/>
    </row>
    <row r="5" customFormat="1" ht="14.25" spans="1:7">
      <c r="A5" s="35" t="s">
        <v>133</v>
      </c>
      <c r="B5" s="36" t="s">
        <v>134</v>
      </c>
      <c r="C5" s="37">
        <v>11295</v>
      </c>
      <c r="D5" s="37">
        <v>48738</v>
      </c>
      <c r="E5" s="37">
        <v>15052</v>
      </c>
      <c r="F5" s="38">
        <v>2.24</v>
      </c>
      <c r="G5" s="13"/>
    </row>
    <row r="6" customFormat="1" ht="14.25" spans="1:7">
      <c r="A6" s="35" t="s">
        <v>135</v>
      </c>
      <c r="B6" s="36" t="s">
        <v>136</v>
      </c>
      <c r="C6" s="37">
        <v>100</v>
      </c>
      <c r="D6" s="37">
        <v>100</v>
      </c>
      <c r="E6" s="37">
        <v>100</v>
      </c>
      <c r="F6" s="39">
        <v>0</v>
      </c>
      <c r="G6" s="27"/>
    </row>
    <row r="7" customFormat="1" spans="1:7">
      <c r="A7" s="35" t="s">
        <v>137</v>
      </c>
      <c r="B7" s="6" t="s">
        <v>92</v>
      </c>
      <c r="C7" s="14">
        <v>0</v>
      </c>
      <c r="D7" s="14">
        <v>81</v>
      </c>
      <c r="E7" s="14">
        <v>81</v>
      </c>
      <c r="F7" s="40">
        <v>0</v>
      </c>
      <c r="G7" s="27"/>
    </row>
    <row r="8" s="28" customFormat="1" spans="1:7">
      <c r="A8" s="41" t="s">
        <v>138</v>
      </c>
      <c r="B8" s="10" t="s">
        <v>92</v>
      </c>
      <c r="C8" s="42">
        <v>0</v>
      </c>
      <c r="D8" s="14">
        <v>29</v>
      </c>
      <c r="E8" s="14">
        <v>29</v>
      </c>
      <c r="F8" s="40">
        <v>0</v>
      </c>
      <c r="G8" s="43"/>
    </row>
    <row r="9" customFormat="1" spans="1:7">
      <c r="A9" s="35" t="s">
        <v>139</v>
      </c>
      <c r="B9" s="6" t="s">
        <v>79</v>
      </c>
      <c r="C9" s="44">
        <v>1781</v>
      </c>
      <c r="D9" s="42">
        <v>15349</v>
      </c>
      <c r="E9" s="42">
        <v>22783</v>
      </c>
      <c r="F9" s="45">
        <f>(D9-E9)/E9</f>
        <v>-0.326295922398279</v>
      </c>
      <c r="G9" s="21"/>
    </row>
    <row r="10" customFormat="1" spans="1:7">
      <c r="A10" s="35" t="s">
        <v>140</v>
      </c>
      <c r="B10" s="6" t="s">
        <v>79</v>
      </c>
      <c r="C10" s="44">
        <v>530</v>
      </c>
      <c r="D10" s="42">
        <v>11261</v>
      </c>
      <c r="E10" s="42">
        <v>19051</v>
      </c>
      <c r="F10" s="45">
        <f t="shared" ref="F10:F41" si="0">(D10-E10)/E10</f>
        <v>-0.408902419820482</v>
      </c>
      <c r="G10" s="21"/>
    </row>
    <row r="11" customFormat="1" spans="1:7">
      <c r="A11" s="9" t="s">
        <v>141</v>
      </c>
      <c r="B11" s="6" t="s">
        <v>79</v>
      </c>
      <c r="C11" s="44">
        <v>0</v>
      </c>
      <c r="D11" s="42">
        <v>152</v>
      </c>
      <c r="E11" s="42">
        <v>570</v>
      </c>
      <c r="F11" s="45">
        <f t="shared" si="0"/>
        <v>-0.733333333333333</v>
      </c>
      <c r="G11" s="21"/>
    </row>
    <row r="12" customFormat="1" spans="1:7">
      <c r="A12" s="9" t="s">
        <v>142</v>
      </c>
      <c r="B12" s="6" t="s">
        <v>79</v>
      </c>
      <c r="C12" s="44">
        <v>161</v>
      </c>
      <c r="D12" s="42">
        <v>1184</v>
      </c>
      <c r="E12" s="42">
        <v>1669</v>
      </c>
      <c r="F12" s="45">
        <f t="shared" si="0"/>
        <v>-0.290593169562612</v>
      </c>
      <c r="G12" s="21"/>
    </row>
    <row r="13" customFormat="1" spans="1:7">
      <c r="A13" s="9" t="s">
        <v>143</v>
      </c>
      <c r="B13" s="6" t="s">
        <v>79</v>
      </c>
      <c r="C13" s="44">
        <v>48</v>
      </c>
      <c r="D13" s="42">
        <v>1007</v>
      </c>
      <c r="E13" s="42">
        <v>1531</v>
      </c>
      <c r="F13" s="45">
        <f t="shared" si="0"/>
        <v>-0.342259960809928</v>
      </c>
      <c r="G13" s="21"/>
    </row>
    <row r="14" customFormat="1" spans="1:7">
      <c r="A14" s="9" t="s">
        <v>144</v>
      </c>
      <c r="B14" s="6" t="s">
        <v>79</v>
      </c>
      <c r="C14" s="44">
        <v>0</v>
      </c>
      <c r="D14" s="42">
        <v>0</v>
      </c>
      <c r="E14" s="42">
        <v>606</v>
      </c>
      <c r="F14" s="45">
        <v>-1</v>
      </c>
      <c r="G14" s="21"/>
    </row>
    <row r="15" customFormat="1" spans="1:7">
      <c r="A15" s="9" t="s">
        <v>145</v>
      </c>
      <c r="B15" s="6" t="s">
        <v>79</v>
      </c>
      <c r="C15" s="44">
        <v>326</v>
      </c>
      <c r="D15" s="42">
        <v>4006</v>
      </c>
      <c r="E15" s="42">
        <v>8815</v>
      </c>
      <c r="F15" s="45">
        <f t="shared" si="0"/>
        <v>-0.545547362450369</v>
      </c>
      <c r="G15" s="21"/>
    </row>
    <row r="16" customFormat="1" spans="1:7">
      <c r="A16" s="9" t="s">
        <v>146</v>
      </c>
      <c r="B16" s="6" t="s">
        <v>79</v>
      </c>
      <c r="C16" s="44">
        <v>1246</v>
      </c>
      <c r="D16" s="42">
        <v>9000</v>
      </c>
      <c r="E16" s="42">
        <v>9592</v>
      </c>
      <c r="F16" s="45">
        <f t="shared" si="0"/>
        <v>-0.0617180984153461</v>
      </c>
      <c r="G16" s="21"/>
    </row>
    <row r="17" customFormat="1" spans="1:7">
      <c r="A17" s="9" t="s">
        <v>147</v>
      </c>
      <c r="B17" s="6" t="s">
        <v>148</v>
      </c>
      <c r="C17" s="44">
        <v>56</v>
      </c>
      <c r="D17" s="14">
        <v>548</v>
      </c>
      <c r="E17" s="42">
        <v>1294</v>
      </c>
      <c r="F17" s="45">
        <f t="shared" si="0"/>
        <v>-0.576506955177743</v>
      </c>
      <c r="G17" s="21"/>
    </row>
    <row r="18" customFormat="1" ht="12" customHeight="1" spans="1:6">
      <c r="A18" s="9" t="s">
        <v>149</v>
      </c>
      <c r="B18" s="6" t="s">
        <v>148</v>
      </c>
      <c r="C18" s="44">
        <v>9</v>
      </c>
      <c r="D18" s="14">
        <v>43</v>
      </c>
      <c r="E18" s="42">
        <v>115</v>
      </c>
      <c r="F18" s="45">
        <f t="shared" si="0"/>
        <v>-0.626086956521739</v>
      </c>
    </row>
    <row r="19" customFormat="1" ht="12" customHeight="1" spans="1:6">
      <c r="A19" s="9" t="s">
        <v>150</v>
      </c>
      <c r="B19" s="6" t="s">
        <v>148</v>
      </c>
      <c r="C19" s="44">
        <v>7</v>
      </c>
      <c r="D19" s="14">
        <v>47</v>
      </c>
      <c r="E19" s="42">
        <v>69</v>
      </c>
      <c r="F19" s="45">
        <f t="shared" si="0"/>
        <v>-0.318840579710145</v>
      </c>
    </row>
    <row r="20" customFormat="1" ht="12" customHeight="1" spans="1:6">
      <c r="A20" s="9" t="s">
        <v>151</v>
      </c>
      <c r="B20" s="6" t="s">
        <v>148</v>
      </c>
      <c r="C20" s="44">
        <v>9</v>
      </c>
      <c r="D20" s="14">
        <v>42</v>
      </c>
      <c r="E20" s="42">
        <v>60</v>
      </c>
      <c r="F20" s="45">
        <f t="shared" si="0"/>
        <v>-0.3</v>
      </c>
    </row>
    <row r="21" customFormat="1" ht="12" customHeight="1" spans="1:6">
      <c r="A21" s="9" t="s">
        <v>152</v>
      </c>
      <c r="B21" s="6" t="s">
        <v>148</v>
      </c>
      <c r="C21" s="44">
        <v>3</v>
      </c>
      <c r="D21" s="14">
        <v>45</v>
      </c>
      <c r="E21" s="42">
        <v>30</v>
      </c>
      <c r="F21" s="45">
        <f t="shared" si="0"/>
        <v>0.5</v>
      </c>
    </row>
    <row r="22" customFormat="1" ht="12" customHeight="1" spans="1:6">
      <c r="A22" s="9" t="s">
        <v>153</v>
      </c>
      <c r="B22" s="6" t="s">
        <v>148</v>
      </c>
      <c r="C22" s="44">
        <v>13</v>
      </c>
      <c r="D22" s="14">
        <v>104</v>
      </c>
      <c r="E22" s="42">
        <v>181</v>
      </c>
      <c r="F22" s="45">
        <f t="shared" si="0"/>
        <v>-0.425414364640884</v>
      </c>
    </row>
    <row r="23" customFormat="1" ht="12" customHeight="1" spans="1:6">
      <c r="A23" s="9" t="s">
        <v>154</v>
      </c>
      <c r="B23" s="6" t="s">
        <v>148</v>
      </c>
      <c r="C23" s="44">
        <v>1</v>
      </c>
      <c r="D23" s="14">
        <v>28</v>
      </c>
      <c r="E23" s="42">
        <v>40</v>
      </c>
      <c r="F23" s="45">
        <f t="shared" si="0"/>
        <v>-0.3</v>
      </c>
    </row>
    <row r="24" customFormat="1" ht="12" customHeight="1" spans="1:6">
      <c r="A24" s="9" t="s">
        <v>155</v>
      </c>
      <c r="B24" s="6" t="s">
        <v>148</v>
      </c>
      <c r="C24" s="44">
        <v>0</v>
      </c>
      <c r="D24" s="14">
        <v>5</v>
      </c>
      <c r="E24" s="42">
        <v>24</v>
      </c>
      <c r="F24" s="45">
        <f t="shared" si="0"/>
        <v>-0.791666666666667</v>
      </c>
    </row>
    <row r="25" customFormat="1" ht="12" customHeight="1" spans="1:6">
      <c r="A25" s="9" t="s">
        <v>156</v>
      </c>
      <c r="B25" s="6" t="s">
        <v>148</v>
      </c>
      <c r="C25" s="44">
        <v>3</v>
      </c>
      <c r="D25" s="14">
        <v>15</v>
      </c>
      <c r="E25" s="42">
        <v>35</v>
      </c>
      <c r="F25" s="45">
        <f t="shared" si="0"/>
        <v>-0.571428571428571</v>
      </c>
    </row>
    <row r="26" customFormat="1" ht="12" customHeight="1" spans="1:6">
      <c r="A26" s="9" t="s">
        <v>157</v>
      </c>
      <c r="B26" s="6" t="s">
        <v>148</v>
      </c>
      <c r="C26" s="44">
        <v>0</v>
      </c>
      <c r="D26" s="14">
        <v>3</v>
      </c>
      <c r="E26" s="42">
        <v>5</v>
      </c>
      <c r="F26" s="45">
        <f t="shared" si="0"/>
        <v>-0.4</v>
      </c>
    </row>
    <row r="27" customFormat="1" ht="12" customHeight="1" spans="1:6">
      <c r="A27" s="9" t="s">
        <v>158</v>
      </c>
      <c r="B27" s="6" t="s">
        <v>148</v>
      </c>
      <c r="C27" s="44">
        <v>1</v>
      </c>
      <c r="D27" s="14">
        <v>1</v>
      </c>
      <c r="E27" s="42">
        <v>0</v>
      </c>
      <c r="F27" s="45" t="s">
        <v>159</v>
      </c>
    </row>
    <row r="28" customFormat="1" ht="12" customHeight="1" spans="1:6">
      <c r="A28" s="9" t="s">
        <v>160</v>
      </c>
      <c r="B28" s="6" t="s">
        <v>148</v>
      </c>
      <c r="C28" s="44">
        <v>2</v>
      </c>
      <c r="D28" s="14">
        <v>7</v>
      </c>
      <c r="E28" s="42">
        <v>58</v>
      </c>
      <c r="F28" s="45">
        <f t="shared" si="0"/>
        <v>-0.879310344827586</v>
      </c>
    </row>
    <row r="29" customFormat="1" ht="12" customHeight="1" spans="1:6">
      <c r="A29" s="9" t="s">
        <v>161</v>
      </c>
      <c r="B29" s="6" t="s">
        <v>148</v>
      </c>
      <c r="C29" s="44">
        <v>-1</v>
      </c>
      <c r="D29" s="14">
        <v>11</v>
      </c>
      <c r="E29" s="42">
        <v>40</v>
      </c>
      <c r="F29" s="45">
        <f t="shared" si="0"/>
        <v>-0.725</v>
      </c>
    </row>
    <row r="30" customFormat="1" ht="12" customHeight="1" spans="1:6">
      <c r="A30" s="9" t="s">
        <v>162</v>
      </c>
      <c r="B30" s="6" t="s">
        <v>148</v>
      </c>
      <c r="C30" s="44">
        <v>0</v>
      </c>
      <c r="D30" s="14">
        <v>0</v>
      </c>
      <c r="E30" s="42">
        <v>12</v>
      </c>
      <c r="F30" s="45">
        <v>-1</v>
      </c>
    </row>
    <row r="31" customFormat="1" ht="12" customHeight="1" spans="1:6">
      <c r="A31" s="9" t="s">
        <v>163</v>
      </c>
      <c r="B31" s="6" t="s">
        <v>148</v>
      </c>
      <c r="C31" s="44">
        <v>4</v>
      </c>
      <c r="D31" s="14">
        <v>18</v>
      </c>
      <c r="E31" s="42">
        <v>54</v>
      </c>
      <c r="F31" s="45">
        <f t="shared" si="0"/>
        <v>-0.666666666666667</v>
      </c>
    </row>
    <row r="32" customFormat="1" ht="12" customHeight="1" spans="1:6">
      <c r="A32" s="9" t="s">
        <v>164</v>
      </c>
      <c r="B32" s="6" t="s">
        <v>148</v>
      </c>
      <c r="C32" s="44">
        <v>4</v>
      </c>
      <c r="D32" s="14">
        <v>173</v>
      </c>
      <c r="E32" s="42">
        <v>549</v>
      </c>
      <c r="F32" s="45">
        <f t="shared" si="0"/>
        <v>-0.68488160291439</v>
      </c>
    </row>
    <row r="33" customFormat="1" ht="12" customHeight="1" spans="1:6">
      <c r="A33" s="9" t="s">
        <v>165</v>
      </c>
      <c r="B33" s="6" t="s">
        <v>148</v>
      </c>
      <c r="C33" s="44">
        <v>0</v>
      </c>
      <c r="D33" s="14">
        <v>6</v>
      </c>
      <c r="E33" s="42">
        <v>22</v>
      </c>
      <c r="F33" s="45">
        <f t="shared" si="0"/>
        <v>-0.727272727272727</v>
      </c>
    </row>
    <row r="34" spans="1:6">
      <c r="A34" s="9" t="s">
        <v>166</v>
      </c>
      <c r="B34" s="6" t="s">
        <v>92</v>
      </c>
      <c r="C34" s="44">
        <v>64292</v>
      </c>
      <c r="D34" s="14">
        <v>342871</v>
      </c>
      <c r="E34" s="42">
        <v>235275</v>
      </c>
      <c r="F34" s="45">
        <f t="shared" si="0"/>
        <v>0.457320157262778</v>
      </c>
    </row>
    <row r="35" spans="1:6">
      <c r="A35" s="9" t="s">
        <v>167</v>
      </c>
      <c r="B35" s="6" t="s">
        <v>92</v>
      </c>
      <c r="C35" s="44">
        <v>1576</v>
      </c>
      <c r="D35" s="14">
        <v>26814</v>
      </c>
      <c r="E35" s="42">
        <v>17603</v>
      </c>
      <c r="F35" s="45">
        <f t="shared" si="0"/>
        <v>0.523263080156791</v>
      </c>
    </row>
    <row r="36" spans="1:6">
      <c r="A36" s="9" t="s">
        <v>150</v>
      </c>
      <c r="B36" s="6" t="s">
        <v>92</v>
      </c>
      <c r="C36" s="44">
        <v>1714</v>
      </c>
      <c r="D36" s="14">
        <v>23076</v>
      </c>
      <c r="E36" s="42">
        <v>13680</v>
      </c>
      <c r="F36" s="45">
        <f t="shared" si="0"/>
        <v>0.686842105263158</v>
      </c>
    </row>
    <row r="37" spans="1:6">
      <c r="A37" s="9" t="s">
        <v>151</v>
      </c>
      <c r="B37" s="6" t="s">
        <v>92</v>
      </c>
      <c r="C37" s="44">
        <v>1127</v>
      </c>
      <c r="D37" s="14">
        <v>9138</v>
      </c>
      <c r="E37" s="42">
        <v>7583</v>
      </c>
      <c r="F37" s="45">
        <f t="shared" si="0"/>
        <v>0.205063958855334</v>
      </c>
    </row>
    <row r="38" spans="1:6">
      <c r="A38" s="9" t="s">
        <v>152</v>
      </c>
      <c r="B38" s="6" t="s">
        <v>92</v>
      </c>
      <c r="C38" s="44">
        <v>1210</v>
      </c>
      <c r="D38" s="14">
        <v>4496</v>
      </c>
      <c r="E38" s="42">
        <v>7494</v>
      </c>
      <c r="F38" s="45">
        <f t="shared" si="0"/>
        <v>-0.400053376034161</v>
      </c>
    </row>
    <row r="39" spans="1:6">
      <c r="A39" s="9" t="s">
        <v>153</v>
      </c>
      <c r="B39" s="6" t="s">
        <v>92</v>
      </c>
      <c r="C39" s="44">
        <v>4645</v>
      </c>
      <c r="D39" s="14">
        <v>15749</v>
      </c>
      <c r="E39" s="42">
        <v>19165</v>
      </c>
      <c r="F39" s="45">
        <f t="shared" si="0"/>
        <v>-0.178241586224889</v>
      </c>
    </row>
    <row r="40" spans="1:6">
      <c r="A40" s="9" t="s">
        <v>154</v>
      </c>
      <c r="B40" s="6" t="s">
        <v>92</v>
      </c>
      <c r="C40" s="44">
        <v>3243</v>
      </c>
      <c r="D40" s="14">
        <v>25199</v>
      </c>
      <c r="E40" s="42">
        <v>18563</v>
      </c>
      <c r="F40" s="45">
        <f t="shared" si="0"/>
        <v>0.357485320260734</v>
      </c>
    </row>
    <row r="41" spans="1:6">
      <c r="A41" s="9" t="s">
        <v>155</v>
      </c>
      <c r="B41" s="6" t="s">
        <v>92</v>
      </c>
      <c r="C41" s="44">
        <v>14570</v>
      </c>
      <c r="D41" s="14">
        <v>44298</v>
      </c>
      <c r="E41" s="42">
        <v>32246</v>
      </c>
      <c r="F41" s="45">
        <f t="shared" si="0"/>
        <v>0.373751783166904</v>
      </c>
    </row>
    <row r="42" spans="1:6">
      <c r="A42" s="9" t="s">
        <v>156</v>
      </c>
      <c r="B42" s="6" t="s">
        <v>92</v>
      </c>
      <c r="C42" s="44">
        <v>13430</v>
      </c>
      <c r="D42" s="14">
        <v>69754</v>
      </c>
      <c r="E42" s="42">
        <v>24183</v>
      </c>
      <c r="F42" s="45">
        <f t="shared" ref="F42:F73" si="1">(D42-E42)/E42</f>
        <v>1.88442294173593</v>
      </c>
    </row>
    <row r="43" spans="1:6">
      <c r="A43" s="9" t="s">
        <v>157</v>
      </c>
      <c r="B43" s="6" t="s">
        <v>92</v>
      </c>
      <c r="C43" s="44">
        <v>0</v>
      </c>
      <c r="D43" s="14">
        <v>0</v>
      </c>
      <c r="E43" s="42">
        <v>0</v>
      </c>
      <c r="F43" s="45" t="s">
        <v>159</v>
      </c>
    </row>
    <row r="44" spans="1:6">
      <c r="A44" s="9" t="s">
        <v>158</v>
      </c>
      <c r="B44" s="6" t="s">
        <v>92</v>
      </c>
      <c r="C44" s="44">
        <v>0</v>
      </c>
      <c r="D44" s="14">
        <v>0</v>
      </c>
      <c r="E44" s="42">
        <v>0</v>
      </c>
      <c r="F44" s="45" t="s">
        <v>159</v>
      </c>
    </row>
    <row r="45" spans="1:6">
      <c r="A45" s="9" t="s">
        <v>160</v>
      </c>
      <c r="B45" s="6" t="s">
        <v>92</v>
      </c>
      <c r="C45" s="44">
        <v>6613</v>
      </c>
      <c r="D45" s="14">
        <v>40497</v>
      </c>
      <c r="E45" s="42">
        <v>16599</v>
      </c>
      <c r="F45" s="45">
        <f t="shared" si="1"/>
        <v>1.4397252846557</v>
      </c>
    </row>
    <row r="46" spans="1:6">
      <c r="A46" s="9" t="s">
        <v>161</v>
      </c>
      <c r="B46" s="6" t="s">
        <v>92</v>
      </c>
      <c r="C46" s="44">
        <v>2927</v>
      </c>
      <c r="D46" s="14">
        <v>11216</v>
      </c>
      <c r="E46" s="42">
        <v>10440</v>
      </c>
      <c r="F46" s="45">
        <f t="shared" si="1"/>
        <v>0.0743295019157088</v>
      </c>
    </row>
    <row r="47" spans="1:6">
      <c r="A47" s="9" t="s">
        <v>162</v>
      </c>
      <c r="B47" s="6" t="s">
        <v>92</v>
      </c>
      <c r="C47" s="44">
        <v>3211</v>
      </c>
      <c r="D47" s="14">
        <v>17787</v>
      </c>
      <c r="E47" s="42">
        <v>16031</v>
      </c>
      <c r="F47" s="45">
        <f t="shared" si="1"/>
        <v>0.109537770569522</v>
      </c>
    </row>
    <row r="48" spans="1:6">
      <c r="A48" s="9" t="s">
        <v>163</v>
      </c>
      <c r="B48" s="6" t="s">
        <v>92</v>
      </c>
      <c r="C48" s="44">
        <v>1499</v>
      </c>
      <c r="D48" s="14">
        <v>8797</v>
      </c>
      <c r="E48" s="42">
        <v>15664</v>
      </c>
      <c r="F48" s="45">
        <f t="shared" si="1"/>
        <v>-0.438393769152196</v>
      </c>
    </row>
    <row r="49" spans="1:6">
      <c r="A49" s="9" t="s">
        <v>164</v>
      </c>
      <c r="B49" s="6" t="s">
        <v>92</v>
      </c>
      <c r="C49" s="44">
        <v>4277</v>
      </c>
      <c r="D49" s="14">
        <v>26503</v>
      </c>
      <c r="E49" s="42">
        <v>28974</v>
      </c>
      <c r="F49" s="45">
        <f t="shared" si="1"/>
        <v>-0.0852833574929247</v>
      </c>
    </row>
    <row r="50" spans="1:6">
      <c r="A50" s="9" t="s">
        <v>168</v>
      </c>
      <c r="B50" s="6" t="s">
        <v>92</v>
      </c>
      <c r="C50" s="44">
        <v>4250</v>
      </c>
      <c r="D50" s="14">
        <v>19547</v>
      </c>
      <c r="E50" s="42">
        <v>7050</v>
      </c>
      <c r="F50" s="45">
        <f t="shared" si="1"/>
        <v>1.77262411347518</v>
      </c>
    </row>
    <row r="51" spans="1:6">
      <c r="A51" s="9" t="s">
        <v>169</v>
      </c>
      <c r="B51" s="6" t="s">
        <v>100</v>
      </c>
      <c r="C51" s="44">
        <v>41814</v>
      </c>
      <c r="D51" s="14">
        <v>186479</v>
      </c>
      <c r="E51" s="42">
        <v>141559</v>
      </c>
      <c r="F51" s="45">
        <f t="shared" si="1"/>
        <v>0.317323518815476</v>
      </c>
    </row>
    <row r="52" spans="1:6">
      <c r="A52" s="9" t="s">
        <v>170</v>
      </c>
      <c r="B52" s="6" t="s">
        <v>100</v>
      </c>
      <c r="C52" s="44">
        <v>-1556</v>
      </c>
      <c r="D52" s="14">
        <v>48558</v>
      </c>
      <c r="E52" s="42">
        <v>43295</v>
      </c>
      <c r="F52" s="45">
        <f t="shared" si="1"/>
        <v>0.12156138122185</v>
      </c>
    </row>
    <row r="53" spans="1:6">
      <c r="A53" s="9" t="s">
        <v>171</v>
      </c>
      <c r="B53" s="6" t="s">
        <v>100</v>
      </c>
      <c r="C53" s="44">
        <v>835</v>
      </c>
      <c r="D53" s="14">
        <v>3251</v>
      </c>
      <c r="E53" s="42">
        <v>3716</v>
      </c>
      <c r="F53" s="45">
        <f t="shared" si="1"/>
        <v>-0.1251345532831</v>
      </c>
    </row>
    <row r="54" spans="1:6">
      <c r="A54" s="9" t="s">
        <v>150</v>
      </c>
      <c r="B54" s="6" t="s">
        <v>100</v>
      </c>
      <c r="C54" s="44">
        <v>1167</v>
      </c>
      <c r="D54" s="14">
        <v>9710</v>
      </c>
      <c r="E54" s="42">
        <v>6710</v>
      </c>
      <c r="F54" s="45">
        <f t="shared" si="1"/>
        <v>0.447093889716841</v>
      </c>
    </row>
    <row r="55" spans="1:6">
      <c r="A55" s="9" t="s">
        <v>151</v>
      </c>
      <c r="B55" s="6" t="s">
        <v>100</v>
      </c>
      <c r="C55" s="44">
        <v>819</v>
      </c>
      <c r="D55" s="14">
        <v>6503</v>
      </c>
      <c r="E55" s="42">
        <v>5738</v>
      </c>
      <c r="F55" s="45">
        <f t="shared" si="1"/>
        <v>0.133321714883235</v>
      </c>
    </row>
    <row r="56" spans="1:6">
      <c r="A56" s="9" t="s">
        <v>152</v>
      </c>
      <c r="B56" s="6" t="s">
        <v>100</v>
      </c>
      <c r="C56" s="44">
        <v>916</v>
      </c>
      <c r="D56" s="14">
        <v>3485</v>
      </c>
      <c r="E56" s="42">
        <v>3642</v>
      </c>
      <c r="F56" s="45">
        <f t="shared" si="1"/>
        <v>-0.043108182317408</v>
      </c>
    </row>
    <row r="57" spans="1:6">
      <c r="A57" s="9" t="s">
        <v>153</v>
      </c>
      <c r="B57" s="6" t="s">
        <v>100</v>
      </c>
      <c r="C57" s="44">
        <v>3425</v>
      </c>
      <c r="D57" s="14">
        <v>12216</v>
      </c>
      <c r="E57" s="42">
        <v>14451</v>
      </c>
      <c r="F57" s="45">
        <f t="shared" si="1"/>
        <v>-0.15466057712269</v>
      </c>
    </row>
    <row r="58" spans="1:6">
      <c r="A58" s="9" t="s">
        <v>154</v>
      </c>
      <c r="B58" s="6" t="s">
        <v>100</v>
      </c>
      <c r="C58" s="44">
        <v>1704</v>
      </c>
      <c r="D58" s="14">
        <v>12563</v>
      </c>
      <c r="E58" s="42">
        <v>9118</v>
      </c>
      <c r="F58" s="45">
        <f t="shared" si="1"/>
        <v>0.377824084228998</v>
      </c>
    </row>
    <row r="59" spans="1:6">
      <c r="A59" s="9" t="s">
        <v>155</v>
      </c>
      <c r="B59" s="6" t="s">
        <v>100</v>
      </c>
      <c r="C59" s="44">
        <v>8800</v>
      </c>
      <c r="D59" s="14">
        <v>31250</v>
      </c>
      <c r="E59" s="42">
        <v>27821</v>
      </c>
      <c r="F59" s="45">
        <f t="shared" si="1"/>
        <v>0.123252219546386</v>
      </c>
    </row>
    <row r="60" spans="1:6">
      <c r="A60" s="9" t="s">
        <v>156</v>
      </c>
      <c r="B60" s="6" t="s">
        <v>100</v>
      </c>
      <c r="C60" s="44">
        <v>7109</v>
      </c>
      <c r="D60" s="14">
        <v>31291</v>
      </c>
      <c r="E60" s="42">
        <v>6674</v>
      </c>
      <c r="F60" s="45">
        <f t="shared" si="1"/>
        <v>3.68849265807612</v>
      </c>
    </row>
    <row r="61" spans="1:6">
      <c r="A61" s="9" t="s">
        <v>157</v>
      </c>
      <c r="B61" s="6" t="s">
        <v>100</v>
      </c>
      <c r="C61" s="44">
        <v>0</v>
      </c>
      <c r="D61" s="14">
        <v>0</v>
      </c>
      <c r="E61" s="42">
        <v>0</v>
      </c>
      <c r="F61" s="45">
        <v>0</v>
      </c>
    </row>
    <row r="62" spans="1:6">
      <c r="A62" s="9" t="s">
        <v>158</v>
      </c>
      <c r="B62" s="6" t="s">
        <v>100</v>
      </c>
      <c r="C62" s="44">
        <v>0</v>
      </c>
      <c r="D62" s="14">
        <v>0</v>
      </c>
      <c r="E62" s="42">
        <v>0</v>
      </c>
      <c r="F62" s="45">
        <v>0</v>
      </c>
    </row>
    <row r="63" spans="1:6">
      <c r="A63" s="9" t="s">
        <v>160</v>
      </c>
      <c r="B63" s="6" t="s">
        <v>100</v>
      </c>
      <c r="C63" s="44">
        <v>4441</v>
      </c>
      <c r="D63" s="14">
        <v>27191</v>
      </c>
      <c r="E63" s="42">
        <v>11136</v>
      </c>
      <c r="F63" s="45">
        <f t="shared" si="1"/>
        <v>1.44172054597701</v>
      </c>
    </row>
    <row r="64" spans="1:6">
      <c r="A64" s="9" t="s">
        <v>161</v>
      </c>
      <c r="B64" s="6" t="s">
        <v>100</v>
      </c>
      <c r="C64" s="44">
        <v>2264</v>
      </c>
      <c r="D64" s="14">
        <v>8191</v>
      </c>
      <c r="E64" s="42">
        <v>7929</v>
      </c>
      <c r="F64" s="45">
        <f t="shared" si="1"/>
        <v>0.0330432589229411</v>
      </c>
    </row>
    <row r="65" spans="1:6">
      <c r="A65" s="9" t="s">
        <v>162</v>
      </c>
      <c r="B65" s="6" t="s">
        <v>100</v>
      </c>
      <c r="C65" s="44">
        <v>2476</v>
      </c>
      <c r="D65" s="14">
        <v>9990</v>
      </c>
      <c r="E65" s="42">
        <v>10856</v>
      </c>
      <c r="F65" s="45">
        <f t="shared" si="1"/>
        <v>-0.0797715549005158</v>
      </c>
    </row>
    <row r="66" spans="1:6">
      <c r="A66" s="9" t="s">
        <v>163</v>
      </c>
      <c r="B66" s="6" t="s">
        <v>100</v>
      </c>
      <c r="C66" s="44">
        <v>1383</v>
      </c>
      <c r="D66" s="14">
        <v>8128</v>
      </c>
      <c r="E66" s="42">
        <v>10138</v>
      </c>
      <c r="F66" s="45">
        <f t="shared" si="1"/>
        <v>-0.198263957388045</v>
      </c>
    </row>
    <row r="67" spans="1:6">
      <c r="A67" s="9" t="s">
        <v>164</v>
      </c>
      <c r="B67" s="6" t="s">
        <v>100</v>
      </c>
      <c r="C67" s="44">
        <v>2675</v>
      </c>
      <c r="D67" s="14">
        <v>17131</v>
      </c>
      <c r="E67" s="42">
        <v>19720</v>
      </c>
      <c r="F67" s="45">
        <f t="shared" si="1"/>
        <v>-0.131288032454361</v>
      </c>
    </row>
    <row r="68" ht="14.25" spans="1:6">
      <c r="A68" s="9" t="s">
        <v>168</v>
      </c>
      <c r="B68" s="6" t="s">
        <v>100</v>
      </c>
      <c r="C68" s="44">
        <v>3800</v>
      </c>
      <c r="D68" s="46">
        <v>5579</v>
      </c>
      <c r="E68" s="42">
        <v>3910</v>
      </c>
      <c r="F68" s="45">
        <f t="shared" si="1"/>
        <v>0.426854219948849</v>
      </c>
    </row>
    <row r="69" spans="1:6">
      <c r="A69" s="9" t="s">
        <v>172</v>
      </c>
      <c r="B69" s="6" t="s">
        <v>100</v>
      </c>
      <c r="C69" s="44">
        <v>21246</v>
      </c>
      <c r="D69" s="14">
        <v>92912</v>
      </c>
      <c r="E69" s="42">
        <v>63006</v>
      </c>
      <c r="F69" s="45">
        <f t="shared" si="1"/>
        <v>0.474653207631019</v>
      </c>
    </row>
    <row r="70" customFormat="1" spans="1:6">
      <c r="A70" s="9" t="s">
        <v>173</v>
      </c>
      <c r="B70" s="6" t="s">
        <v>100</v>
      </c>
      <c r="C70" s="44">
        <v>9115</v>
      </c>
      <c r="D70" s="14">
        <v>44709</v>
      </c>
      <c r="E70" s="42">
        <v>29827</v>
      </c>
      <c r="F70" s="45">
        <f t="shared" si="1"/>
        <v>0.49894390988031</v>
      </c>
    </row>
    <row r="71" customFormat="1" spans="1:6">
      <c r="A71" s="9" t="s">
        <v>174</v>
      </c>
      <c r="B71" s="6" t="s">
        <v>100</v>
      </c>
      <c r="C71" s="44">
        <v>4083</v>
      </c>
      <c r="D71" s="14">
        <v>20852</v>
      </c>
      <c r="E71" s="42">
        <v>22026</v>
      </c>
      <c r="F71" s="45">
        <f t="shared" si="1"/>
        <v>-0.053300644692636</v>
      </c>
    </row>
    <row r="72" customFormat="1" spans="1:6">
      <c r="A72" s="9" t="s">
        <v>171</v>
      </c>
      <c r="B72" s="6" t="s">
        <v>100</v>
      </c>
      <c r="C72" s="44">
        <v>835</v>
      </c>
      <c r="D72" s="14">
        <v>2666</v>
      </c>
      <c r="E72" s="42">
        <v>2549</v>
      </c>
      <c r="F72" s="45">
        <f t="shared" si="1"/>
        <v>0.0459003530796391</v>
      </c>
    </row>
    <row r="73" customFormat="1" spans="1:6">
      <c r="A73" s="9" t="s">
        <v>150</v>
      </c>
      <c r="B73" s="6" t="s">
        <v>100</v>
      </c>
      <c r="C73" s="44">
        <v>165</v>
      </c>
      <c r="D73" s="14">
        <v>804</v>
      </c>
      <c r="E73" s="42">
        <v>871</v>
      </c>
      <c r="F73" s="45">
        <f t="shared" si="1"/>
        <v>-0.0769230769230769</v>
      </c>
    </row>
    <row r="74" customFormat="1" spans="1:6">
      <c r="A74" s="9" t="s">
        <v>151</v>
      </c>
      <c r="B74" s="6" t="s">
        <v>100</v>
      </c>
      <c r="C74" s="44">
        <v>339</v>
      </c>
      <c r="D74" s="14">
        <v>3473</v>
      </c>
      <c r="E74" s="42">
        <v>2451</v>
      </c>
      <c r="F74" s="45">
        <f t="shared" ref="F74:F103" si="2">(D74-E74)/E74</f>
        <v>0.416972664218686</v>
      </c>
    </row>
    <row r="75" customFormat="1" spans="1:6">
      <c r="A75" s="9" t="s">
        <v>152</v>
      </c>
      <c r="B75" s="6" t="s">
        <v>100</v>
      </c>
      <c r="C75" s="44">
        <v>682</v>
      </c>
      <c r="D75" s="14">
        <v>2560</v>
      </c>
      <c r="E75" s="42">
        <v>1837</v>
      </c>
      <c r="F75" s="45">
        <f t="shared" si="2"/>
        <v>0.393576483396843</v>
      </c>
    </row>
    <row r="76" customFormat="1" spans="1:6">
      <c r="A76" s="9" t="s">
        <v>153</v>
      </c>
      <c r="B76" s="6" t="s">
        <v>100</v>
      </c>
      <c r="C76" s="44">
        <v>1280</v>
      </c>
      <c r="D76" s="14">
        <v>4908</v>
      </c>
      <c r="E76" s="42">
        <v>8171</v>
      </c>
      <c r="F76" s="45">
        <f t="shared" si="2"/>
        <v>-0.399339126177946</v>
      </c>
    </row>
    <row r="77" customFormat="1" spans="1:6">
      <c r="A77" s="9" t="s">
        <v>154</v>
      </c>
      <c r="B77" s="6" t="s">
        <v>100</v>
      </c>
      <c r="C77" s="44">
        <v>440</v>
      </c>
      <c r="D77" s="14">
        <v>3695</v>
      </c>
      <c r="E77" s="42">
        <v>2704</v>
      </c>
      <c r="F77" s="45">
        <f t="shared" si="2"/>
        <v>0.366494082840237</v>
      </c>
    </row>
    <row r="78" customFormat="1" spans="1:6">
      <c r="A78" s="9" t="s">
        <v>155</v>
      </c>
      <c r="B78" s="6" t="s">
        <v>100</v>
      </c>
      <c r="C78" s="44">
        <v>3046</v>
      </c>
      <c r="D78" s="14">
        <v>11158</v>
      </c>
      <c r="E78" s="42">
        <v>9756</v>
      </c>
      <c r="F78" s="45">
        <f t="shared" si="2"/>
        <v>0.143706437064371</v>
      </c>
    </row>
    <row r="79" customFormat="1" spans="1:6">
      <c r="A79" s="9" t="s">
        <v>156</v>
      </c>
      <c r="B79" s="6" t="s">
        <v>100</v>
      </c>
      <c r="C79" s="44">
        <v>8109</v>
      </c>
      <c r="D79" s="14">
        <v>32291</v>
      </c>
      <c r="E79" s="42">
        <v>6674</v>
      </c>
      <c r="F79" s="45">
        <f t="shared" si="2"/>
        <v>3.83832783937669</v>
      </c>
    </row>
    <row r="80" customFormat="1" spans="1:6">
      <c r="A80" s="9" t="s">
        <v>157</v>
      </c>
      <c r="B80" s="6" t="s">
        <v>100</v>
      </c>
      <c r="C80" s="44">
        <v>0</v>
      </c>
      <c r="D80" s="14">
        <v>0</v>
      </c>
      <c r="E80" s="42">
        <v>0</v>
      </c>
      <c r="F80" s="45">
        <v>0</v>
      </c>
    </row>
    <row r="81" customFormat="1" spans="1:6">
      <c r="A81" s="9" t="s">
        <v>158</v>
      </c>
      <c r="B81" s="6" t="s">
        <v>100</v>
      </c>
      <c r="C81" s="44">
        <v>0</v>
      </c>
      <c r="D81" s="14">
        <v>0</v>
      </c>
      <c r="E81" s="42">
        <v>0</v>
      </c>
      <c r="F81" s="45">
        <v>0</v>
      </c>
    </row>
    <row r="82" customFormat="1" spans="1:6">
      <c r="A82" s="9" t="s">
        <v>160</v>
      </c>
      <c r="B82" s="6" t="s">
        <v>100</v>
      </c>
      <c r="C82" s="44">
        <v>1335</v>
      </c>
      <c r="D82" s="14">
        <v>8091</v>
      </c>
      <c r="E82" s="42">
        <v>2683</v>
      </c>
      <c r="F82" s="45">
        <f t="shared" si="2"/>
        <v>2.01565411852404</v>
      </c>
    </row>
    <row r="83" customFormat="1" spans="1:6">
      <c r="A83" s="9" t="s">
        <v>161</v>
      </c>
      <c r="B83" s="6" t="s">
        <v>100</v>
      </c>
      <c r="C83" s="44">
        <v>579</v>
      </c>
      <c r="D83" s="14">
        <v>2672</v>
      </c>
      <c r="E83" s="42">
        <v>2419</v>
      </c>
      <c r="F83" s="45">
        <f t="shared" si="2"/>
        <v>0.104588673005374</v>
      </c>
    </row>
    <row r="84" customFormat="1" spans="1:6">
      <c r="A84" s="9" t="s">
        <v>162</v>
      </c>
      <c r="B84" s="6" t="s">
        <v>100</v>
      </c>
      <c r="C84" s="44">
        <v>1826</v>
      </c>
      <c r="D84" s="14">
        <v>7082</v>
      </c>
      <c r="E84" s="42">
        <v>8153</v>
      </c>
      <c r="F84" s="45">
        <f t="shared" si="2"/>
        <v>-0.13136268858089</v>
      </c>
    </row>
    <row r="85" customFormat="1" spans="1:6">
      <c r="A85" s="9" t="s">
        <v>163</v>
      </c>
      <c r="B85" s="6" t="s">
        <v>100</v>
      </c>
      <c r="C85" s="44">
        <v>738</v>
      </c>
      <c r="D85" s="14">
        <v>5201</v>
      </c>
      <c r="E85" s="42">
        <v>6192</v>
      </c>
      <c r="F85" s="45">
        <f t="shared" si="2"/>
        <v>-0.160045219638243</v>
      </c>
    </row>
    <row r="86" customFormat="1" spans="1:6">
      <c r="A86" s="9" t="s">
        <v>164</v>
      </c>
      <c r="B86" s="6" t="s">
        <v>100</v>
      </c>
      <c r="C86" s="44">
        <v>967</v>
      </c>
      <c r="D86" s="14">
        <v>6876</v>
      </c>
      <c r="E86" s="42">
        <v>7881</v>
      </c>
      <c r="F86" s="45">
        <f t="shared" si="2"/>
        <v>-0.127521888085268</v>
      </c>
    </row>
    <row r="87" customFormat="1" spans="1:6">
      <c r="A87" s="9" t="s">
        <v>168</v>
      </c>
      <c r="B87" s="6" t="s">
        <v>100</v>
      </c>
      <c r="C87" s="44">
        <v>905</v>
      </c>
      <c r="D87" s="14">
        <v>1435</v>
      </c>
      <c r="E87" s="42">
        <v>664</v>
      </c>
      <c r="F87" s="45">
        <f t="shared" si="2"/>
        <v>1.16114457831325</v>
      </c>
    </row>
    <row r="88" customFormat="1" spans="1:6">
      <c r="A88" s="9" t="s">
        <v>175</v>
      </c>
      <c r="B88" s="6" t="s">
        <v>100</v>
      </c>
      <c r="C88" s="44">
        <v>3269</v>
      </c>
      <c r="D88" s="14">
        <v>12407</v>
      </c>
      <c r="E88" s="42">
        <v>17776</v>
      </c>
      <c r="F88" s="45">
        <f t="shared" si="2"/>
        <v>-0.302036453645365</v>
      </c>
    </row>
    <row r="89" customFormat="1" spans="1:6">
      <c r="A89" s="9" t="s">
        <v>171</v>
      </c>
      <c r="B89" s="6" t="s">
        <v>100</v>
      </c>
      <c r="C89" s="44">
        <v>108</v>
      </c>
      <c r="D89" s="14">
        <v>291</v>
      </c>
      <c r="E89" s="42">
        <v>250</v>
      </c>
      <c r="F89" s="45">
        <f t="shared" si="2"/>
        <v>0.164</v>
      </c>
    </row>
    <row r="90" customFormat="1" spans="1:6">
      <c r="A90" s="9" t="s">
        <v>150</v>
      </c>
      <c r="B90" s="6" t="s">
        <v>100</v>
      </c>
      <c r="C90" s="44">
        <v>0</v>
      </c>
      <c r="D90" s="14">
        <v>16</v>
      </c>
      <c r="E90" s="42">
        <v>22</v>
      </c>
      <c r="F90" s="45">
        <f t="shared" si="2"/>
        <v>-0.272727272727273</v>
      </c>
    </row>
    <row r="91" customFormat="1" spans="1:6">
      <c r="A91" s="9" t="s">
        <v>151</v>
      </c>
      <c r="B91" s="6" t="s">
        <v>100</v>
      </c>
      <c r="C91" s="44">
        <v>265</v>
      </c>
      <c r="D91" s="14">
        <v>953</v>
      </c>
      <c r="E91" s="42">
        <v>478</v>
      </c>
      <c r="F91" s="45">
        <f t="shared" si="2"/>
        <v>0.993723849372385</v>
      </c>
    </row>
    <row r="92" customFormat="1" spans="1:6">
      <c r="A92" s="9" t="s">
        <v>152</v>
      </c>
      <c r="B92" s="6" t="s">
        <v>100</v>
      </c>
      <c r="C92" s="44">
        <v>128</v>
      </c>
      <c r="D92" s="14">
        <v>317</v>
      </c>
      <c r="E92" s="42">
        <v>260</v>
      </c>
      <c r="F92" s="45">
        <f t="shared" si="2"/>
        <v>0.219230769230769</v>
      </c>
    </row>
    <row r="93" customFormat="1" spans="1:6">
      <c r="A93" s="9" t="s">
        <v>153</v>
      </c>
      <c r="B93" s="6" t="s">
        <v>100</v>
      </c>
      <c r="C93" s="44">
        <v>284</v>
      </c>
      <c r="D93" s="14">
        <v>1261</v>
      </c>
      <c r="E93" s="42">
        <v>756</v>
      </c>
      <c r="F93" s="45">
        <f t="shared" si="2"/>
        <v>0.667989417989418</v>
      </c>
    </row>
    <row r="94" customFormat="1" spans="1:6">
      <c r="A94" s="9" t="s">
        <v>154</v>
      </c>
      <c r="B94" s="6" t="s">
        <v>100</v>
      </c>
      <c r="C94" s="44">
        <v>0</v>
      </c>
      <c r="D94" s="14">
        <v>364</v>
      </c>
      <c r="E94" s="42">
        <v>640</v>
      </c>
      <c r="F94" s="45">
        <f t="shared" si="2"/>
        <v>-0.43125</v>
      </c>
    </row>
    <row r="95" customFormat="1" spans="1:6">
      <c r="A95" s="9" t="s">
        <v>155</v>
      </c>
      <c r="B95" s="6" t="s">
        <v>100</v>
      </c>
      <c r="C95" s="44">
        <v>1</v>
      </c>
      <c r="D95" s="14">
        <v>200</v>
      </c>
      <c r="E95" s="42">
        <v>432</v>
      </c>
      <c r="F95" s="45">
        <f t="shared" si="2"/>
        <v>-0.537037037037037</v>
      </c>
    </row>
    <row r="96" customFormat="1" spans="1:6">
      <c r="A96" s="9" t="s">
        <v>156</v>
      </c>
      <c r="B96" s="6" t="s">
        <v>100</v>
      </c>
      <c r="C96" s="44">
        <v>186</v>
      </c>
      <c r="D96" s="14">
        <v>1157</v>
      </c>
      <c r="E96" s="42">
        <v>1946</v>
      </c>
      <c r="F96" s="45">
        <f t="shared" si="2"/>
        <v>-0.405447070914697</v>
      </c>
    </row>
    <row r="97" customFormat="1" spans="1:6">
      <c r="A97" s="9" t="s">
        <v>157</v>
      </c>
      <c r="B97" s="6" t="s">
        <v>100</v>
      </c>
      <c r="C97" s="44">
        <v>0</v>
      </c>
      <c r="D97" s="14">
        <v>0</v>
      </c>
      <c r="E97" s="42">
        <v>256</v>
      </c>
      <c r="F97" s="45">
        <v>-1</v>
      </c>
    </row>
    <row r="98" customFormat="1" spans="1:6">
      <c r="A98" s="9" t="s">
        <v>158</v>
      </c>
      <c r="B98" s="6" t="s">
        <v>100</v>
      </c>
      <c r="C98" s="44">
        <v>0</v>
      </c>
      <c r="D98" s="14">
        <v>0</v>
      </c>
      <c r="E98" s="42">
        <v>0</v>
      </c>
      <c r="F98" s="45" t="s">
        <v>159</v>
      </c>
    </row>
    <row r="99" customFormat="1" spans="1:6">
      <c r="A99" s="9" t="s">
        <v>160</v>
      </c>
      <c r="B99" s="6" t="s">
        <v>100</v>
      </c>
      <c r="C99" s="44">
        <v>80</v>
      </c>
      <c r="D99" s="14">
        <v>1089</v>
      </c>
      <c r="E99" s="42">
        <v>3291</v>
      </c>
      <c r="F99" s="45">
        <f t="shared" si="2"/>
        <v>-0.669097538742024</v>
      </c>
    </row>
    <row r="100" customFormat="1" spans="1:6">
      <c r="A100" s="9" t="s">
        <v>161</v>
      </c>
      <c r="B100" s="6" t="s">
        <v>100</v>
      </c>
      <c r="C100" s="44">
        <v>184</v>
      </c>
      <c r="D100" s="14">
        <v>458</v>
      </c>
      <c r="E100" s="42">
        <v>2382</v>
      </c>
      <c r="F100" s="45">
        <f t="shared" ref="F100:F108" si="3">(D100-E100)/E100</f>
        <v>-0.807724601175483</v>
      </c>
    </row>
    <row r="101" customFormat="1" spans="1:6">
      <c r="A101" s="9" t="s">
        <v>162</v>
      </c>
      <c r="B101" s="6" t="s">
        <v>100</v>
      </c>
      <c r="C101" s="44">
        <v>319</v>
      </c>
      <c r="D101" s="14">
        <v>1464</v>
      </c>
      <c r="E101" s="42">
        <v>1210</v>
      </c>
      <c r="F101" s="45">
        <f t="shared" si="3"/>
        <v>0.209917355371901</v>
      </c>
    </row>
    <row r="102" customFormat="1" spans="1:7">
      <c r="A102" s="9" t="s">
        <v>163</v>
      </c>
      <c r="B102" s="6" t="s">
        <v>100</v>
      </c>
      <c r="C102" s="44">
        <v>461</v>
      </c>
      <c r="D102" s="14">
        <v>1772</v>
      </c>
      <c r="E102" s="42">
        <v>2219</v>
      </c>
      <c r="F102" s="45">
        <f t="shared" si="3"/>
        <v>-0.201442091031996</v>
      </c>
      <c r="G102" s="21"/>
    </row>
    <row r="103" customFormat="1" spans="1:7">
      <c r="A103" s="9" t="s">
        <v>164</v>
      </c>
      <c r="B103" s="6" t="s">
        <v>100</v>
      </c>
      <c r="C103" s="44">
        <v>1253</v>
      </c>
      <c r="D103" s="14">
        <v>3065</v>
      </c>
      <c r="E103" s="42">
        <v>3634</v>
      </c>
      <c r="F103" s="45">
        <f t="shared" si="3"/>
        <v>-0.156576774903687</v>
      </c>
      <c r="G103" s="21"/>
    </row>
    <row r="104" s="1" customFormat="1" ht="19" customHeight="1" spans="1:7">
      <c r="A104" s="41" t="s">
        <v>176</v>
      </c>
      <c r="B104" s="36" t="s">
        <v>100</v>
      </c>
      <c r="C104" s="47">
        <v>49995</v>
      </c>
      <c r="D104" s="47">
        <v>447944</v>
      </c>
      <c r="E104" s="47">
        <v>428365</v>
      </c>
      <c r="F104" s="45">
        <f t="shared" si="3"/>
        <v>0.0457063485578887</v>
      </c>
      <c r="G104" s="48"/>
    </row>
    <row r="105" s="1" customFormat="1" ht="26" customHeight="1" spans="1:7">
      <c r="A105" s="41" t="s">
        <v>177</v>
      </c>
      <c r="B105" s="36" t="s">
        <v>79</v>
      </c>
      <c r="C105" s="49">
        <v>1538</v>
      </c>
      <c r="D105" s="47">
        <v>2339</v>
      </c>
      <c r="E105" s="50">
        <v>243</v>
      </c>
      <c r="F105" s="45">
        <f t="shared" si="3"/>
        <v>8.62551440329218</v>
      </c>
      <c r="G105" s="48"/>
    </row>
    <row r="106" s="1" customFormat="1" ht="24" customHeight="1" spans="1:7">
      <c r="A106" s="41" t="s">
        <v>178</v>
      </c>
      <c r="B106" s="36" t="s">
        <v>79</v>
      </c>
      <c r="C106" s="49">
        <v>8922</v>
      </c>
      <c r="D106" s="47">
        <v>12558</v>
      </c>
      <c r="E106" s="50">
        <v>1577</v>
      </c>
      <c r="F106" s="45">
        <f t="shared" si="3"/>
        <v>6.96322130627774</v>
      </c>
      <c r="G106" s="48"/>
    </row>
    <row r="107" s="1" customFormat="1" ht="20" customHeight="1" spans="1:7">
      <c r="A107" s="41" t="s">
        <v>179</v>
      </c>
      <c r="B107" s="36" t="s">
        <v>100</v>
      </c>
      <c r="C107" s="47">
        <v>37625</v>
      </c>
      <c r="D107" s="47">
        <v>429404</v>
      </c>
      <c r="E107" s="47">
        <v>423606</v>
      </c>
      <c r="F107" s="45">
        <f t="shared" si="3"/>
        <v>0.0136872471117029</v>
      </c>
      <c r="G107" s="48"/>
    </row>
    <row r="108" spans="1:6">
      <c r="A108" s="41" t="s">
        <v>180</v>
      </c>
      <c r="B108" s="36" t="s">
        <v>181</v>
      </c>
      <c r="C108" s="51">
        <v>9</v>
      </c>
      <c r="D108" s="51">
        <v>59</v>
      </c>
      <c r="E108" s="52">
        <v>68</v>
      </c>
      <c r="F108" s="45">
        <f t="shared" ref="F108:F139" si="4">(D108-E108)/E108</f>
        <v>-0.132352941176471</v>
      </c>
    </row>
    <row r="109" spans="1:6">
      <c r="A109" s="41" t="s">
        <v>182</v>
      </c>
      <c r="B109" s="36" t="s">
        <v>181</v>
      </c>
      <c r="C109" s="53"/>
      <c r="D109" s="53">
        <v>0</v>
      </c>
      <c r="E109" s="54">
        <v>0</v>
      </c>
      <c r="F109" s="45">
        <v>0</v>
      </c>
    </row>
    <row r="110" spans="1:6">
      <c r="A110" s="41" t="s">
        <v>183</v>
      </c>
      <c r="B110" s="36" t="s">
        <v>181</v>
      </c>
      <c r="C110" s="53">
        <v>9</v>
      </c>
      <c r="D110" s="53">
        <v>59</v>
      </c>
      <c r="E110" s="54">
        <v>60</v>
      </c>
      <c r="F110" s="45">
        <f t="shared" si="4"/>
        <v>-0.0166666666666667</v>
      </c>
    </row>
    <row r="111" spans="1:6">
      <c r="A111" s="41" t="s">
        <v>184</v>
      </c>
      <c r="B111" s="36" t="s">
        <v>181</v>
      </c>
      <c r="C111" s="53"/>
      <c r="D111" s="53">
        <v>0</v>
      </c>
      <c r="E111" s="54">
        <v>0</v>
      </c>
      <c r="F111" s="45">
        <v>0</v>
      </c>
    </row>
    <row r="112" spans="1:6">
      <c r="A112" s="41" t="s">
        <v>185</v>
      </c>
      <c r="B112" s="36" t="s">
        <v>181</v>
      </c>
      <c r="C112" s="53"/>
      <c r="D112" s="53">
        <v>0</v>
      </c>
      <c r="E112" s="54">
        <v>0</v>
      </c>
      <c r="F112" s="45">
        <v>0</v>
      </c>
    </row>
    <row r="113" spans="1:6">
      <c r="A113" s="41" t="s">
        <v>186</v>
      </c>
      <c r="B113" s="36" t="s">
        <v>181</v>
      </c>
      <c r="C113" s="53"/>
      <c r="D113" s="53">
        <v>0</v>
      </c>
      <c r="E113" s="54">
        <v>0</v>
      </c>
      <c r="F113" s="45">
        <v>0</v>
      </c>
    </row>
    <row r="114" spans="1:6">
      <c r="A114" s="41" t="s">
        <v>187</v>
      </c>
      <c r="B114" s="36" t="s">
        <v>181</v>
      </c>
      <c r="C114" s="53"/>
      <c r="D114" s="53">
        <v>0</v>
      </c>
      <c r="E114" s="54">
        <v>8</v>
      </c>
      <c r="F114" s="45">
        <f t="shared" si="4"/>
        <v>-1</v>
      </c>
    </row>
    <row r="115" ht="16" customHeight="1" spans="1:6">
      <c r="A115" s="41" t="s">
        <v>188</v>
      </c>
      <c r="B115" s="36" t="s">
        <v>189</v>
      </c>
      <c r="C115" s="6">
        <v>2655.4582</v>
      </c>
      <c r="D115" s="6">
        <v>24657.1277</v>
      </c>
      <c r="E115" s="6">
        <v>15551.6625</v>
      </c>
      <c r="F115" s="45">
        <f t="shared" si="4"/>
        <v>0.585497865581895</v>
      </c>
    </row>
    <row r="116" ht="16" customHeight="1" spans="1:6">
      <c r="A116" s="41" t="s">
        <v>182</v>
      </c>
      <c r="B116" s="36" t="s">
        <v>189</v>
      </c>
      <c r="C116" s="55">
        <v>21.9458</v>
      </c>
      <c r="D116" s="55">
        <v>348.26875</v>
      </c>
      <c r="E116" s="36">
        <v>339.7538</v>
      </c>
      <c r="F116" s="45">
        <f t="shared" si="4"/>
        <v>0.0250621185105214</v>
      </c>
    </row>
    <row r="117" ht="16" customHeight="1" spans="1:6">
      <c r="A117" s="41" t="s">
        <v>183</v>
      </c>
      <c r="B117" s="36" t="s">
        <v>189</v>
      </c>
      <c r="C117" s="56">
        <v>2595.053</v>
      </c>
      <c r="D117" s="56">
        <v>24113.8473</v>
      </c>
      <c r="E117" s="57">
        <v>14826.1515</v>
      </c>
      <c r="F117" s="45">
        <f t="shared" si="4"/>
        <v>0.626440098092887</v>
      </c>
    </row>
    <row r="118" ht="16" customHeight="1" spans="1:6">
      <c r="A118" s="41" t="s">
        <v>184</v>
      </c>
      <c r="B118" s="36" t="s">
        <v>189</v>
      </c>
      <c r="C118" s="58">
        <v>0</v>
      </c>
      <c r="D118" s="58">
        <v>1.4842</v>
      </c>
      <c r="E118" s="36">
        <v>16.2558</v>
      </c>
      <c r="F118" s="45">
        <f t="shared" si="4"/>
        <v>-0.908697203459688</v>
      </c>
    </row>
    <row r="119" ht="16" customHeight="1" spans="1:6">
      <c r="A119" s="41" t="s">
        <v>185</v>
      </c>
      <c r="B119" s="36" t="s">
        <v>189</v>
      </c>
      <c r="C119" s="58">
        <v>3.2084</v>
      </c>
      <c r="D119" s="58">
        <v>21.8362</v>
      </c>
      <c r="E119" s="36">
        <v>47.8763</v>
      </c>
      <c r="F119" s="45">
        <f t="shared" si="4"/>
        <v>-0.543903768670511</v>
      </c>
    </row>
    <row r="120" ht="16" customHeight="1" spans="1:6">
      <c r="A120" s="41" t="s">
        <v>186</v>
      </c>
      <c r="B120" s="36" t="s">
        <v>189</v>
      </c>
      <c r="C120" s="6">
        <v>0.7428</v>
      </c>
      <c r="D120" s="6">
        <v>29.7761</v>
      </c>
      <c r="E120" s="6">
        <v>80.5008</v>
      </c>
      <c r="F120" s="45">
        <f t="shared" si="4"/>
        <v>-0.630114234889591</v>
      </c>
    </row>
    <row r="121" ht="16" customHeight="1" spans="1:6">
      <c r="A121" s="41" t="s">
        <v>187</v>
      </c>
      <c r="B121" s="36" t="s">
        <v>189</v>
      </c>
      <c r="C121" s="6">
        <v>34.5082</v>
      </c>
      <c r="D121" s="6">
        <v>141.9151</v>
      </c>
      <c r="E121" s="6">
        <v>241.1243</v>
      </c>
      <c r="F121" s="45">
        <f t="shared" si="4"/>
        <v>-0.411444221922054</v>
      </c>
    </row>
    <row r="122" ht="16" customHeight="1" spans="1:6">
      <c r="A122" s="41" t="s">
        <v>190</v>
      </c>
      <c r="B122" s="36" t="s">
        <v>87</v>
      </c>
      <c r="C122" s="59">
        <v>0.1976</v>
      </c>
      <c r="D122" s="59">
        <v>1.4163</v>
      </c>
      <c r="E122" s="6">
        <v>0.9656</v>
      </c>
      <c r="F122" s="45">
        <f t="shared" si="4"/>
        <v>0.46675642087821</v>
      </c>
    </row>
    <row r="123" ht="16" customHeight="1" spans="1:6">
      <c r="A123" s="41" t="s">
        <v>182</v>
      </c>
      <c r="B123" s="36" t="s">
        <v>87</v>
      </c>
      <c r="C123" s="6">
        <v>0.0022</v>
      </c>
      <c r="D123" s="6">
        <v>0.0362</v>
      </c>
      <c r="E123" s="6">
        <v>0.0185</v>
      </c>
      <c r="F123" s="45">
        <f t="shared" si="4"/>
        <v>0.956756756756757</v>
      </c>
    </row>
    <row r="124" ht="16" customHeight="1" spans="1:6">
      <c r="A124" s="9" t="s">
        <v>183</v>
      </c>
      <c r="B124" s="10" t="s">
        <v>87</v>
      </c>
      <c r="C124" s="6">
        <v>0.1877</v>
      </c>
      <c r="D124" s="6">
        <v>1.3504</v>
      </c>
      <c r="E124" s="6">
        <v>0.8822</v>
      </c>
      <c r="F124" s="45">
        <f t="shared" si="4"/>
        <v>0.530718657900703</v>
      </c>
    </row>
    <row r="125" ht="16" customHeight="1" spans="1:6">
      <c r="A125" s="9" t="s">
        <v>184</v>
      </c>
      <c r="B125" s="10" t="s">
        <v>87</v>
      </c>
      <c r="C125" s="6">
        <v>0</v>
      </c>
      <c r="D125" s="6">
        <v>0.0004</v>
      </c>
      <c r="E125" s="6">
        <v>0.0033</v>
      </c>
      <c r="F125" s="45">
        <f t="shared" si="4"/>
        <v>-0.878787878787879</v>
      </c>
    </row>
    <row r="126" ht="16" customHeight="1" spans="1:7">
      <c r="A126" s="9" t="s">
        <v>185</v>
      </c>
      <c r="B126" s="10" t="s">
        <v>87</v>
      </c>
      <c r="C126" s="6">
        <v>0.0009</v>
      </c>
      <c r="D126" s="6">
        <v>0.0052</v>
      </c>
      <c r="E126" s="6">
        <v>0.0099</v>
      </c>
      <c r="F126" s="45">
        <f t="shared" si="4"/>
        <v>-0.474747474747475</v>
      </c>
      <c r="G126" s="60"/>
    </row>
    <row r="127" ht="16" customHeight="1" spans="1:6">
      <c r="A127" s="9" t="s">
        <v>186</v>
      </c>
      <c r="B127" s="10" t="s">
        <v>87</v>
      </c>
      <c r="C127" s="6">
        <v>0.0003</v>
      </c>
      <c r="D127" s="6">
        <v>0.0029</v>
      </c>
      <c r="E127" s="6">
        <v>0.0146</v>
      </c>
      <c r="F127" s="45">
        <f t="shared" si="4"/>
        <v>-0.801369863013699</v>
      </c>
    </row>
    <row r="128" ht="16" customHeight="1" spans="1:6">
      <c r="A128" s="9" t="s">
        <v>187</v>
      </c>
      <c r="B128" s="10" t="s">
        <v>87</v>
      </c>
      <c r="C128" s="6">
        <v>0.0065</v>
      </c>
      <c r="D128" s="6">
        <v>0.0212</v>
      </c>
      <c r="E128" s="6">
        <v>0.0371</v>
      </c>
      <c r="F128" s="45">
        <f t="shared" si="4"/>
        <v>-0.428571428571429</v>
      </c>
    </row>
    <row r="129" ht="16" customHeight="1" spans="1:6">
      <c r="A129" s="9" t="s">
        <v>191</v>
      </c>
      <c r="B129" s="10" t="s">
        <v>92</v>
      </c>
      <c r="C129" s="61">
        <v>586373</v>
      </c>
      <c r="D129" s="61">
        <f>1757443+C129</f>
        <v>2343816</v>
      </c>
      <c r="E129" s="14">
        <v>2396163</v>
      </c>
      <c r="F129" s="45">
        <f t="shared" si="4"/>
        <v>-0.021846176574799</v>
      </c>
    </row>
    <row r="130" ht="16" customHeight="1" spans="1:6">
      <c r="A130" s="9" t="s">
        <v>192</v>
      </c>
      <c r="B130" s="10" t="s">
        <v>92</v>
      </c>
      <c r="C130" s="61">
        <v>83675</v>
      </c>
      <c r="D130" s="61">
        <f>237368+C130</f>
        <v>321043</v>
      </c>
      <c r="E130" s="14">
        <v>344600</v>
      </c>
      <c r="F130" s="45">
        <f t="shared" si="4"/>
        <v>-0.068360417875798</v>
      </c>
    </row>
    <row r="131" ht="16" customHeight="1" spans="1:6">
      <c r="A131" s="9" t="s">
        <v>193</v>
      </c>
      <c r="B131" s="10" t="s">
        <v>92</v>
      </c>
      <c r="C131" s="61">
        <v>274855</v>
      </c>
      <c r="D131" s="61">
        <f>726617+C131</f>
        <v>1001472</v>
      </c>
      <c r="E131" s="14">
        <v>687313</v>
      </c>
      <c r="F131" s="45">
        <f t="shared" si="4"/>
        <v>0.457082871995728</v>
      </c>
    </row>
    <row r="132" ht="16" customHeight="1" spans="1:6">
      <c r="A132" s="9" t="s">
        <v>194</v>
      </c>
      <c r="B132" s="10" t="s">
        <v>92</v>
      </c>
      <c r="C132" s="61">
        <f>C129-C130-C131</f>
        <v>227843</v>
      </c>
      <c r="D132" s="61">
        <f>793458+C132</f>
        <v>1021301</v>
      </c>
      <c r="E132" s="14">
        <v>1364250</v>
      </c>
      <c r="F132" s="45">
        <f t="shared" si="4"/>
        <v>-0.251382811068353</v>
      </c>
    </row>
    <row r="133" ht="16" customHeight="1" spans="1:6">
      <c r="A133" s="9" t="s">
        <v>195</v>
      </c>
      <c r="B133" s="10" t="s">
        <v>75</v>
      </c>
      <c r="C133" s="62">
        <f>(53.71%+100%)/2</f>
        <v>0.76855</v>
      </c>
      <c r="D133" s="62">
        <f>(82.15%+C133)/2</f>
        <v>0.795025</v>
      </c>
      <c r="E133" s="62">
        <v>0.6675</v>
      </c>
      <c r="F133" s="45">
        <f t="shared" si="4"/>
        <v>0.191048689138577</v>
      </c>
    </row>
    <row r="134" ht="16" customHeight="1" spans="1:6">
      <c r="A134" s="9" t="s">
        <v>196</v>
      </c>
      <c r="B134" s="10" t="s">
        <v>181</v>
      </c>
      <c r="C134" s="14">
        <f>C135+C136</f>
        <v>569</v>
      </c>
      <c r="D134" s="14">
        <f>1506+C134</f>
        <v>2075</v>
      </c>
      <c r="E134" s="14">
        <v>3192</v>
      </c>
      <c r="F134" s="45">
        <f t="shared" si="4"/>
        <v>-0.349937343358396</v>
      </c>
    </row>
    <row r="135" ht="16" customHeight="1" spans="1:6">
      <c r="A135" s="9" t="s">
        <v>197</v>
      </c>
      <c r="B135" s="10" t="s">
        <v>181</v>
      </c>
      <c r="C135" s="14">
        <v>507</v>
      </c>
      <c r="D135" s="14">
        <f>1130+C135</f>
        <v>1637</v>
      </c>
      <c r="E135" s="14">
        <v>1870</v>
      </c>
      <c r="F135" s="45">
        <f t="shared" si="4"/>
        <v>-0.124598930481283</v>
      </c>
    </row>
    <row r="136" ht="16" customHeight="1" spans="1:6">
      <c r="A136" s="9" t="s">
        <v>198</v>
      </c>
      <c r="B136" s="10" t="s">
        <v>181</v>
      </c>
      <c r="C136" s="14">
        <v>62</v>
      </c>
      <c r="D136" s="14">
        <f>376+C136</f>
        <v>438</v>
      </c>
      <c r="E136" s="14">
        <v>1322</v>
      </c>
      <c r="F136" s="45">
        <f t="shared" si="4"/>
        <v>-0.668683812405446</v>
      </c>
    </row>
    <row r="137" ht="16" customHeight="1" spans="1:6">
      <c r="A137" s="9" t="s">
        <v>199</v>
      </c>
      <c r="B137" s="10" t="s">
        <v>181</v>
      </c>
      <c r="C137" s="14">
        <v>1291</v>
      </c>
      <c r="D137" s="14">
        <f>5512+C137</f>
        <v>6803</v>
      </c>
      <c r="E137" s="14">
        <v>34179</v>
      </c>
      <c r="F137" s="45">
        <f t="shared" si="4"/>
        <v>-0.800959653588461</v>
      </c>
    </row>
    <row r="138" ht="16" customHeight="1" spans="1:6">
      <c r="A138" s="9" t="s">
        <v>200</v>
      </c>
      <c r="B138" s="10" t="s">
        <v>92</v>
      </c>
      <c r="C138" s="14">
        <v>39478</v>
      </c>
      <c r="D138" s="14">
        <f>123798+C138</f>
        <v>163276</v>
      </c>
      <c r="E138" s="14">
        <v>33759</v>
      </c>
      <c r="F138" s="45">
        <f t="shared" si="4"/>
        <v>3.83651766936224</v>
      </c>
    </row>
    <row r="139" ht="16" customHeight="1" spans="1:6">
      <c r="A139" s="9" t="s">
        <v>201</v>
      </c>
      <c r="B139" s="10" t="s">
        <v>92</v>
      </c>
      <c r="C139" s="14">
        <v>81441</v>
      </c>
      <c r="D139" s="14">
        <f>227522+C139</f>
        <v>308963</v>
      </c>
      <c r="E139" s="14">
        <v>11866</v>
      </c>
      <c r="F139" s="45">
        <f t="shared" si="4"/>
        <v>25.0376706556548</v>
      </c>
    </row>
    <row r="140" spans="1:6">
      <c r="A140" s="63" t="s">
        <v>202</v>
      </c>
      <c r="B140" s="63"/>
      <c r="C140" s="63"/>
      <c r="D140" s="63"/>
      <c r="E140" s="63"/>
      <c r="F140" s="63"/>
    </row>
    <row r="141" spans="1:6">
      <c r="A141" s="63" t="s">
        <v>203</v>
      </c>
      <c r="B141" s="63"/>
      <c r="C141" s="63"/>
      <c r="D141" s="63"/>
      <c r="E141" s="63"/>
      <c r="F141" s="63"/>
    </row>
    <row r="142" spans="1:6">
      <c r="A142" s="63" t="s">
        <v>204</v>
      </c>
      <c r="B142" s="63"/>
      <c r="C142" s="63"/>
      <c r="D142" s="63"/>
      <c r="E142" s="63"/>
      <c r="F142" s="63"/>
    </row>
    <row r="143" spans="1:6">
      <c r="A143" s="63" t="s">
        <v>205</v>
      </c>
      <c r="B143" s="63"/>
      <c r="C143" s="63"/>
      <c r="D143" s="63"/>
      <c r="E143" s="63"/>
      <c r="F143" s="63"/>
    </row>
    <row r="144" spans="1:6">
      <c r="A144" s="63"/>
      <c r="B144" s="63" t="s">
        <v>206</v>
      </c>
      <c r="C144" s="63"/>
      <c r="D144" s="63"/>
      <c r="E144" s="63"/>
      <c r="F144" s="63"/>
    </row>
    <row r="145" spans="1:6">
      <c r="A145" s="63" t="s">
        <v>207</v>
      </c>
      <c r="B145" s="63"/>
      <c r="C145" s="63"/>
      <c r="D145" s="63"/>
      <c r="E145" s="63"/>
      <c r="F145" s="63"/>
    </row>
    <row r="146" spans="1:6">
      <c r="A146" s="8" t="s">
        <v>208</v>
      </c>
      <c r="B146" s="63"/>
      <c r="C146" s="63"/>
      <c r="D146" s="63"/>
      <c r="E146" s="63"/>
      <c r="F146" s="63"/>
    </row>
  </sheetData>
  <mergeCells count="12">
    <mergeCell ref="A1:F1"/>
    <mergeCell ref="A2:E2"/>
    <mergeCell ref="C3:D3"/>
    <mergeCell ref="E3:F3"/>
    <mergeCell ref="A140:F140"/>
    <mergeCell ref="A141:F141"/>
    <mergeCell ref="A142:F142"/>
    <mergeCell ref="A143:F143"/>
    <mergeCell ref="A145:F145"/>
    <mergeCell ref="A146:F146"/>
    <mergeCell ref="A3:A4"/>
    <mergeCell ref="B3:B4"/>
  </mergeCells>
  <pageMargins left="0.751388888888889" right="0.751388888888889" top="0.629861111111111" bottom="0.66875" header="0.5" footer="0.5"/>
  <pageSetup paperSize="9" orientation="portrait" horizontalDpi="600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N19" sqref="N19:N20"/>
    </sheetView>
  </sheetViews>
  <sheetFormatPr defaultColWidth="9" defaultRowHeight="13.5"/>
  <cols>
    <col min="1" max="1" width="28" customWidth="1"/>
    <col min="3" max="6" width="22.125" customWidth="1"/>
  </cols>
  <sheetData>
    <row r="1" customFormat="1" ht="29" customHeight="1" spans="1:9">
      <c r="A1" s="2"/>
      <c r="B1" s="2"/>
      <c r="C1" s="2"/>
      <c r="D1" s="2"/>
      <c r="E1" s="2"/>
      <c r="F1" s="2"/>
      <c r="G1" s="3"/>
      <c r="H1" s="3"/>
      <c r="I1" s="3"/>
    </row>
    <row r="2" customFormat="1" ht="29" customHeight="1" spans="1:9">
      <c r="A2" s="4" t="s">
        <v>209</v>
      </c>
      <c r="B2" s="4"/>
      <c r="C2" s="4"/>
      <c r="D2" s="5"/>
      <c r="E2" s="5"/>
      <c r="F2" s="5"/>
      <c r="G2" s="5"/>
      <c r="H2" s="5"/>
      <c r="I2" s="5"/>
    </row>
    <row r="3" customFormat="1" ht="29" customHeight="1" spans="1:10">
      <c r="A3" s="6" t="s">
        <v>131</v>
      </c>
      <c r="B3" s="6" t="s">
        <v>132</v>
      </c>
      <c r="C3" s="7" t="s">
        <v>210</v>
      </c>
      <c r="D3" s="7" t="s">
        <v>211</v>
      </c>
      <c r="E3" s="7" t="s">
        <v>212</v>
      </c>
      <c r="F3" s="7" t="s">
        <v>213</v>
      </c>
      <c r="G3" s="8"/>
      <c r="H3" s="8"/>
      <c r="I3" s="8"/>
      <c r="J3" s="8"/>
    </row>
    <row r="4" customFormat="1" ht="21" customHeight="1" spans="1:10">
      <c r="A4" s="9" t="s">
        <v>214</v>
      </c>
      <c r="B4" s="10" t="s">
        <v>87</v>
      </c>
      <c r="C4" s="11">
        <v>1089.29</v>
      </c>
      <c r="D4" s="11">
        <v>1108.1</v>
      </c>
      <c r="E4" s="12">
        <v>1121.2</v>
      </c>
      <c r="F4" s="11">
        <v>1232.7</v>
      </c>
      <c r="G4" s="13"/>
      <c r="H4" s="13"/>
      <c r="I4" s="13"/>
      <c r="J4" s="27"/>
    </row>
    <row r="5" s="1" customFormat="1" ht="21" customHeight="1" spans="1:10">
      <c r="A5" s="9" t="s">
        <v>215</v>
      </c>
      <c r="B5" s="10" t="s">
        <v>87</v>
      </c>
      <c r="C5" s="14">
        <v>564.08</v>
      </c>
      <c r="D5" s="15">
        <v>610.72</v>
      </c>
      <c r="E5" s="16" t="s">
        <v>216</v>
      </c>
      <c r="F5" s="16" t="s">
        <v>216</v>
      </c>
      <c r="G5" s="17"/>
      <c r="H5" s="17"/>
      <c r="I5" s="17"/>
      <c r="J5" s="17"/>
    </row>
    <row r="6" customFormat="1" ht="21" customHeight="1" spans="1:10">
      <c r="A6" s="9" t="s">
        <v>217</v>
      </c>
      <c r="B6" s="18"/>
      <c r="C6" s="19"/>
      <c r="D6" s="19"/>
      <c r="E6" s="19"/>
      <c r="F6" s="20"/>
      <c r="G6" s="21"/>
      <c r="H6" s="21"/>
      <c r="I6" s="21"/>
      <c r="J6" s="21"/>
    </row>
    <row r="7" customFormat="1" ht="21" customHeight="1" spans="1:10">
      <c r="A7" s="12" t="s">
        <v>34</v>
      </c>
      <c r="B7" s="10" t="s">
        <v>218</v>
      </c>
      <c r="C7" s="22" t="s">
        <v>219</v>
      </c>
      <c r="D7" s="22" t="s">
        <v>219</v>
      </c>
      <c r="E7" s="22" t="s">
        <v>219</v>
      </c>
      <c r="F7" s="22" t="s">
        <v>220</v>
      </c>
      <c r="G7" s="21"/>
      <c r="H7" s="21"/>
      <c r="I7" s="21"/>
      <c r="J7" s="21"/>
    </row>
    <row r="8" customFormat="1" ht="21" customHeight="1" spans="1:10">
      <c r="A8" s="12" t="s">
        <v>35</v>
      </c>
      <c r="B8" s="10" t="s">
        <v>218</v>
      </c>
      <c r="C8" s="22" t="s">
        <v>221</v>
      </c>
      <c r="D8" s="22" t="s">
        <v>221</v>
      </c>
      <c r="E8" s="22" t="s">
        <v>221</v>
      </c>
      <c r="F8" s="22" t="s">
        <v>220</v>
      </c>
      <c r="G8" s="21"/>
      <c r="H8" s="21"/>
      <c r="I8" s="21"/>
      <c r="J8" s="21"/>
    </row>
    <row r="9" customFormat="1" ht="21" customHeight="1" spans="1:10">
      <c r="A9" s="9" t="s">
        <v>222</v>
      </c>
      <c r="B9" s="10" t="s">
        <v>218</v>
      </c>
      <c r="C9" s="11">
        <v>79684</v>
      </c>
      <c r="D9" s="23">
        <v>88327</v>
      </c>
      <c r="E9" s="23">
        <v>98043</v>
      </c>
      <c r="F9" s="23" t="s">
        <v>216</v>
      </c>
      <c r="G9" s="21"/>
      <c r="H9" s="21"/>
      <c r="I9" s="21"/>
      <c r="J9" s="21"/>
    </row>
    <row r="10" ht="21" customHeight="1" spans="1:6">
      <c r="A10" s="9" t="s">
        <v>223</v>
      </c>
      <c r="B10" s="10" t="s">
        <v>218</v>
      </c>
      <c r="C10" s="11">
        <v>67992</v>
      </c>
      <c r="D10" s="23">
        <v>73671</v>
      </c>
      <c r="E10" s="23">
        <v>80763</v>
      </c>
      <c r="F10" s="23" t="s">
        <v>216</v>
      </c>
    </row>
    <row r="11" ht="21" customHeight="1" spans="1:6">
      <c r="A11" s="9" t="s">
        <v>224</v>
      </c>
      <c r="B11" s="10" t="s">
        <v>92</v>
      </c>
      <c r="C11" s="11">
        <v>3320</v>
      </c>
      <c r="D11" s="23">
        <v>3429</v>
      </c>
      <c r="E11" s="23">
        <v>3440</v>
      </c>
      <c r="F11" s="23">
        <v>3121</v>
      </c>
    </row>
    <row r="12" ht="21" customHeight="1" spans="1:6">
      <c r="A12" s="9" t="s">
        <v>225</v>
      </c>
      <c r="B12" s="10" t="s">
        <v>92</v>
      </c>
      <c r="C12" s="11">
        <v>720</v>
      </c>
      <c r="D12" s="23">
        <v>882</v>
      </c>
      <c r="E12" s="23">
        <v>1098</v>
      </c>
      <c r="F12" s="23">
        <v>1410</v>
      </c>
    </row>
    <row r="13" customFormat="1" ht="21" customHeight="1" spans="1:6">
      <c r="A13" s="9" t="s">
        <v>226</v>
      </c>
      <c r="B13" s="10" t="s">
        <v>92</v>
      </c>
      <c r="C13" s="11">
        <v>14</v>
      </c>
      <c r="D13" s="23">
        <v>16</v>
      </c>
      <c r="E13" s="24">
        <v>18</v>
      </c>
      <c r="F13" s="23" t="s">
        <v>216</v>
      </c>
    </row>
    <row r="14" customFormat="1" ht="21" customHeight="1" spans="1:6">
      <c r="A14" s="9" t="s">
        <v>227</v>
      </c>
      <c r="B14" s="10" t="s">
        <v>79</v>
      </c>
      <c r="C14" s="11">
        <v>11103</v>
      </c>
      <c r="D14" s="23">
        <v>10403</v>
      </c>
      <c r="E14" s="24">
        <v>12450</v>
      </c>
      <c r="F14" s="23" t="s">
        <v>216</v>
      </c>
    </row>
    <row r="15" ht="21" customHeight="1" spans="1:6">
      <c r="A15" s="9" t="s">
        <v>228</v>
      </c>
      <c r="B15" s="10" t="s">
        <v>229</v>
      </c>
      <c r="C15" s="11">
        <v>45.59</v>
      </c>
      <c r="D15" s="25">
        <v>81.48</v>
      </c>
      <c r="E15" s="24">
        <v>81.03</v>
      </c>
      <c r="F15" s="23" t="s">
        <v>216</v>
      </c>
    </row>
    <row r="16" ht="21" customHeight="1" spans="1:6">
      <c r="A16" s="12" t="s">
        <v>230</v>
      </c>
      <c r="B16" s="10" t="s">
        <v>229</v>
      </c>
      <c r="C16" s="11">
        <v>38.32</v>
      </c>
      <c r="D16" s="25">
        <v>66.2</v>
      </c>
      <c r="E16" s="24">
        <v>66.08</v>
      </c>
      <c r="F16" s="23" t="s">
        <v>216</v>
      </c>
    </row>
    <row r="17" ht="21" customHeight="1" spans="1:6">
      <c r="A17" s="12" t="s">
        <v>231</v>
      </c>
      <c r="B17" s="10" t="s">
        <v>229</v>
      </c>
      <c r="C17" s="11">
        <v>7.27</v>
      </c>
      <c r="D17" s="25">
        <v>15.28</v>
      </c>
      <c r="E17" s="24">
        <v>14.95</v>
      </c>
      <c r="F17" s="23" t="s">
        <v>216</v>
      </c>
    </row>
    <row r="18" ht="21" customHeight="1" spans="1:6">
      <c r="A18" s="9" t="s">
        <v>232</v>
      </c>
      <c r="B18" s="10" t="s">
        <v>229</v>
      </c>
      <c r="C18" s="11">
        <v>1.04</v>
      </c>
      <c r="D18" s="26">
        <v>0.62</v>
      </c>
      <c r="E18" s="26">
        <v>0.79</v>
      </c>
      <c r="F18" s="23" t="s">
        <v>216</v>
      </c>
    </row>
    <row r="19" ht="21" customHeight="1" spans="1:6">
      <c r="A19" s="12" t="s">
        <v>230</v>
      </c>
      <c r="B19" s="10" t="s">
        <v>229</v>
      </c>
      <c r="C19" s="11">
        <v>0.99</v>
      </c>
      <c r="D19" s="26">
        <v>0.56</v>
      </c>
      <c r="E19" s="26">
        <v>0.69</v>
      </c>
      <c r="F19" s="23" t="s">
        <v>216</v>
      </c>
    </row>
    <row r="20" ht="21" customHeight="1" spans="1:6">
      <c r="A20" s="12" t="s">
        <v>231</v>
      </c>
      <c r="B20" s="10" t="s">
        <v>229</v>
      </c>
      <c r="C20" s="11">
        <v>0.05</v>
      </c>
      <c r="D20" s="26">
        <v>0.06</v>
      </c>
      <c r="E20" s="26">
        <v>0.1</v>
      </c>
      <c r="F20" s="23" t="s">
        <v>216</v>
      </c>
    </row>
  </sheetData>
  <mergeCells count="3">
    <mergeCell ref="A1:F1"/>
    <mergeCell ref="A2:C2"/>
    <mergeCell ref="B6:F6"/>
  </mergeCells>
  <pageMargins left="0.944444444444444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城镇新增就业人数</vt:lpstr>
      <vt:lpstr>社保参保登记情况表</vt:lpstr>
      <vt:lpstr>社保领取待遇情况表</vt:lpstr>
      <vt:lpstr>社保基金</vt:lpstr>
      <vt:lpstr>省市级绩效目标一</vt:lpstr>
      <vt:lpstr>省市绩效目标二</vt:lpstr>
      <vt:lpstr>省市绩效目标三</vt:lpstr>
      <vt:lpstr>三、1、日常工作指标</vt:lpstr>
      <vt:lpstr>四、常用数据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2006-09-21T16:00:00Z</dcterms:created>
  <dcterms:modified xsi:type="dcterms:W3CDTF">2022-02-25T01:36:26Z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BAD9B4CF7E544EDD9A46AF27E46F9952</vt:lpwstr>
  </property>
</Properties>
</file>